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Y:\fund\صندوق با تضمین کیان\گزارش ماهانه\6-شهریور\"/>
    </mc:Choice>
  </mc:AlternateContent>
  <xr:revisionPtr revIDLastSave="0" documentId="13_ncr:1_{36717B07-6CBB-44F0-BB10-2FFF5807D2CB}" xr6:coauthVersionLast="47" xr6:coauthVersionMax="47" xr10:uidLastSave="{00000000-0000-0000-0000-000000000000}"/>
  <bookViews>
    <workbookView xWindow="-120" yWindow="-120" windowWidth="24240" windowHeight="13140" tabRatio="897" activeTab="8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بانکی'!$A$7:$L$7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سهام'!$A$1:$W$29</definedName>
    <definedName name="_xlnm.Print_Area" localSheetId="2">اوراق!$A$1:$AG$11</definedName>
    <definedName name="_xlnm.Print_Area" localSheetId="11">'درآمد سپرده بانکی'!$A$1:$L$13</definedName>
    <definedName name="_xlnm.Print_Area" localSheetId="10">'درآمد سرمایه گذاری در اوراق بها'!$A$1:$Q$12</definedName>
    <definedName name="_xlnm.Print_Area" localSheetId="9">'درآمد سرمایه گذاری در سهام '!$A$1:$U$31</definedName>
    <definedName name="_xlnm.Print_Area" localSheetId="6">'درآمد سود سهام'!$A$1:$S$18</definedName>
    <definedName name="_xlnm.Print_Area" localSheetId="8">'درآمد ناشی از تغییر قیمت  '!$A$1:$Q$30</definedName>
    <definedName name="_xlnm.Print_Area" localSheetId="7">'درآمد ناشی ازفروش'!$A$1:$Q$30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درآمدها'!$A$1:$E$11</definedName>
    <definedName name="_xlnm.Print_Area" localSheetId="3">سپرده!$A$1:$S$15</definedName>
    <definedName name="_xlnm.Print_Area" localSheetId="5">'سود اوراق بهادار و سپرده بانکی'!$A$1:$R$13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5" l="1"/>
  <c r="I16" i="14"/>
  <c r="C32" i="15"/>
  <c r="M9" i="18"/>
  <c r="S10" i="2" l="1"/>
  <c r="S11" i="2"/>
  <c r="S12" i="2"/>
  <c r="S9" i="2"/>
  <c r="Q13" i="2"/>
  <c r="O13" i="2"/>
  <c r="M13" i="2"/>
  <c r="K13" i="2"/>
  <c r="I8" i="11"/>
  <c r="R8" i="13"/>
  <c r="R9" i="13"/>
  <c r="R10" i="13"/>
  <c r="R7" i="13"/>
  <c r="L8" i="13"/>
  <c r="L9" i="13"/>
  <c r="L10" i="13"/>
  <c r="L7" i="13"/>
  <c r="R11" i="13"/>
  <c r="P11" i="13"/>
  <c r="N11" i="13"/>
  <c r="L11" i="13"/>
  <c r="J11" i="13"/>
  <c r="H11" i="13"/>
  <c r="S9" i="18"/>
  <c r="S16" i="18" s="1"/>
  <c r="S10" i="18"/>
  <c r="S11" i="18"/>
  <c r="S12" i="18"/>
  <c r="S13" i="18"/>
  <c r="S14" i="18"/>
  <c r="S15" i="18"/>
  <c r="S8" i="18"/>
  <c r="M10" i="18"/>
  <c r="M11" i="18"/>
  <c r="M12" i="18"/>
  <c r="M13" i="18"/>
  <c r="M16" i="18" s="1"/>
  <c r="M14" i="18"/>
  <c r="M15" i="18"/>
  <c r="M8" i="18"/>
  <c r="Q16" i="18"/>
  <c r="O16" i="18"/>
  <c r="K16" i="18"/>
  <c r="I16" i="18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7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O25" i="15"/>
  <c r="M25" i="15"/>
  <c r="G25" i="15"/>
  <c r="E25" i="15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7" i="14"/>
  <c r="I8" i="14"/>
  <c r="I9" i="14"/>
  <c r="I10" i="14"/>
  <c r="I11" i="14"/>
  <c r="I12" i="14"/>
  <c r="I13" i="14"/>
  <c r="I14" i="14"/>
  <c r="I15" i="14"/>
  <c r="I17" i="14"/>
  <c r="I18" i="14"/>
  <c r="I19" i="14"/>
  <c r="I20" i="14"/>
  <c r="I21" i="14"/>
  <c r="I22" i="14"/>
  <c r="I23" i="14"/>
  <c r="I24" i="14"/>
  <c r="I7" i="14"/>
  <c r="O25" i="14"/>
  <c r="M25" i="14"/>
  <c r="G25" i="14"/>
  <c r="E25" i="14"/>
  <c r="Q30" i="5"/>
  <c r="O30" i="5"/>
  <c r="M30" i="5"/>
  <c r="E30" i="5"/>
  <c r="C30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11" i="5"/>
  <c r="U11" i="5" s="1"/>
  <c r="I12" i="5"/>
  <c r="K12" i="5" s="1"/>
  <c r="I13" i="5"/>
  <c r="K13" i="5" s="1"/>
  <c r="I14" i="5"/>
  <c r="K14" i="5" s="1"/>
  <c r="I15" i="5"/>
  <c r="K15" i="5" s="1"/>
  <c r="I16" i="5"/>
  <c r="K16" i="5" s="1"/>
  <c r="I17" i="5"/>
  <c r="K17" i="5" s="1"/>
  <c r="I18" i="5"/>
  <c r="K18" i="5" s="1"/>
  <c r="I19" i="5"/>
  <c r="K19" i="5" s="1"/>
  <c r="I20" i="5"/>
  <c r="K20" i="5" s="1"/>
  <c r="I21" i="5"/>
  <c r="K21" i="5" s="1"/>
  <c r="I22" i="5"/>
  <c r="K22" i="5" s="1"/>
  <c r="I23" i="5"/>
  <c r="K23" i="5" s="1"/>
  <c r="I24" i="5"/>
  <c r="K24" i="5" s="1"/>
  <c r="I25" i="5"/>
  <c r="K25" i="5" s="1"/>
  <c r="I26" i="5"/>
  <c r="K26" i="5" s="1"/>
  <c r="I27" i="5"/>
  <c r="K27" i="5" s="1"/>
  <c r="I28" i="5"/>
  <c r="K28" i="5" s="1"/>
  <c r="I29" i="5"/>
  <c r="K29" i="5" s="1"/>
  <c r="I11" i="5"/>
  <c r="K11" i="5" s="1"/>
  <c r="S30" i="5" l="1"/>
  <c r="K30" i="5"/>
  <c r="Q25" i="14"/>
  <c r="I25" i="14"/>
  <c r="Q25" i="15"/>
  <c r="I30" i="5"/>
  <c r="S13" i="2"/>
  <c r="I25" i="15"/>
  <c r="I12" i="7"/>
  <c r="K9" i="7" s="1"/>
  <c r="E12" i="7"/>
  <c r="G10" i="7" s="1"/>
  <c r="E10" i="8"/>
  <c r="C10" i="8"/>
  <c r="K8" i="7" l="1"/>
  <c r="K11" i="7"/>
  <c r="K10" i="7"/>
  <c r="G9" i="7"/>
  <c r="G8" i="7"/>
  <c r="G11" i="7"/>
  <c r="E10" i="11"/>
  <c r="I10" i="11" s="1"/>
  <c r="E9" i="11"/>
  <c r="I9" i="11" s="1"/>
  <c r="K12" i="7" l="1"/>
  <c r="G12" i="7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10" i="1"/>
  <c r="W28" i="1" s="1"/>
  <c r="U30" i="5" l="1"/>
  <c r="U28" i="1"/>
  <c r="S28" i="1"/>
  <c r="M28" i="1"/>
  <c r="E7" i="11" l="1"/>
  <c r="E11" i="11" l="1"/>
  <c r="I7" i="11"/>
  <c r="I11" i="11" s="1"/>
  <c r="G7" i="11"/>
  <c r="A3" i="17"/>
  <c r="G8" i="11" l="1"/>
  <c r="G9" i="11"/>
  <c r="G10" i="11"/>
  <c r="Q11" i="6"/>
  <c r="G11" i="11" l="1"/>
  <c r="Q10" i="6"/>
  <c r="I10" i="6"/>
  <c r="AG10" i="17" l="1"/>
  <c r="O11" i="6" l="1"/>
  <c r="M11" i="6"/>
  <c r="K11" i="6"/>
  <c r="G11" i="6"/>
  <c r="E11" i="6"/>
  <c r="C11" i="6"/>
  <c r="I11" i="6" l="1"/>
  <c r="AE10" i="17"/>
  <c r="AC10" i="17"/>
  <c r="W10" i="17"/>
  <c r="T10" i="17"/>
  <c r="Q11" i="13" l="1"/>
  <c r="J16" i="18"/>
  <c r="L16" i="18"/>
  <c r="N16" i="18"/>
  <c r="R16" i="18"/>
  <c r="O10" i="17" l="1"/>
  <c r="Q10" i="17"/>
  <c r="D11" i="6" l="1"/>
  <c r="F11" i="6"/>
  <c r="H11" i="6"/>
  <c r="J11" i="6"/>
  <c r="L11" i="6"/>
  <c r="N11" i="6"/>
  <c r="P11" i="6"/>
  <c r="A3" i="14" l="1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3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<sst xmlns="http://schemas.openxmlformats.org/spreadsheetml/2006/main" count="373" uniqueCount="160">
  <si>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</si>
  <si>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</si>
  <si>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</si>
  <si>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</si>
  <si>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</si>
  <si>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</si>
  <si>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</si>
  <si>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</si>
  <si>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</si>
  <si>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</si>
  <si>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</si>
  <si>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</si>
  <si>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</si>
  <si>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</si>
  <si>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</si>
  <si>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</si>
  <si>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</si>
  <si>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</si>
  <si>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</si>
  <si>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</si>
  <si>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</si>
  <si>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</si>
  <si>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</si>
  <si>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</si>
  <si>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</si>
  <si>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</si>
  <si>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</si>
  <si>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</si>
  <si>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</si>
  <si>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</si>
  <si>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</si>
  <si>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</si>
  <si>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</si>
  <si>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</si>
  <si>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</si>
  <si>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</si>
  <si>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</si>
  <si>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</si>
  <si>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</si>
  <si>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</si>
  <si>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</si>
  <si>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</si>
  <si>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</si>
  <si>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</si>
  <si>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</si>
  <si>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</si>
  <si>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</si>
  <si>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</si>
  <si>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</si>
  <si>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</si>
  <si>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</si>
  <si>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</si>
  <si>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</si>
  <si>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</si>
  <si>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</si>
  <si>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</si>
  <si>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</si>
  <si>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</si>
  <si>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</si>
  <si>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</si>
  <si>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</si>
  <si>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</si>
  <si>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</si>
  <si>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</si>
  <si>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</si>
  <si>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</si>
  <si>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</si>
  <si>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</si>
  <si>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</si>
  <si>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</si>
  <si>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</si>
  <si>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</si>
  <si>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</si>
  <si>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</si>
  <si>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</si>
  <si>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</si>
  <si>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</si>
  <si>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</si>
  <si>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</si>
  <si>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</si>
  <si>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</si>
  <si>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</si>
  <si>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</si>
  <si>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</si>
  <si>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</si>
  <si>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</si>
  <si>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</si>
  <si>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</si>
  <si>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</si>
  <si>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</si>
  <si>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</si>
  <si>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</si>
  <si>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کوتاه مدت</t>
  </si>
  <si>
    <t>-</t>
  </si>
  <si>
    <t>صندوق سرمایه گذاری با تضمین اصل سرمایه کیان</t>
  </si>
  <si>
    <t>1402/03/31</t>
  </si>
  <si>
    <t>فولاد کاوه جنوب کیش (کاوه)</t>
  </si>
  <si>
    <t>سر. صبا تامین (صبا)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</si>
  <si>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</si>
  <si>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</si>
  <si>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</si>
  <si>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</si>
  <si>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</si>
  <si>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</si>
  <si>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</si>
  <si>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کوتاه مدت خاورمیانه</t>
  </si>
  <si>
    <t>کوتاه مدت پاسارگاد</t>
  </si>
  <si>
    <t>پاسارگاد209.8100.15644767.1 -کوتاه مدت</t>
  </si>
  <si>
    <t>پاسارگاد209.307.15644767.1</t>
  </si>
  <si>
    <t>100510810707074934</t>
  </si>
  <si>
    <t>209140156447671</t>
  </si>
  <si>
    <t>209.8100.15644767.1</t>
  </si>
  <si>
    <t>209.307.15644767.1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</si>
  <si>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</si>
  <si>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</si>
  <si>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تعدیل کارمزد کارگزاری</t>
  </si>
  <si>
    <t>1402/03/27</t>
  </si>
  <si>
    <t>1402/04/31</t>
  </si>
  <si>
    <t>سیمان صوفیان (سصوفی)</t>
  </si>
  <si>
    <t>صبا فولاد خلیج فارس (فصبا)</t>
  </si>
  <si>
    <t>بین المللی توسعه صنایع و معادن غدیر (وکغدیر)</t>
  </si>
  <si>
    <t>خمیر مایه رضوی (غمایه)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</si>
  <si>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</si>
  <si>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</si>
  <si>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</si>
  <si>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</si>
  <si>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</si>
  <si>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1402/04/14</t>
  </si>
  <si>
    <t>1402/04/21</t>
  </si>
  <si>
    <t>1402/04/29</t>
  </si>
  <si>
    <t>بلند مدت</t>
  </si>
  <si>
    <t>مولد نیروگاهی تجارت فارس (بمولد)</t>
  </si>
  <si>
    <t>1402/05/31</t>
  </si>
  <si>
    <t>1005/10/810/707074934</t>
  </si>
  <si>
    <t>برای ماه منتهی به 1402/06/31</t>
  </si>
  <si>
    <t>1402/06/31</t>
  </si>
  <si>
    <t>28,940</t>
  </si>
  <si>
    <t>35,900</t>
  </si>
  <si>
    <t>14,300</t>
  </si>
  <si>
    <t>11,070</t>
  </si>
  <si>
    <t>3,270</t>
  </si>
  <si>
    <t>24,290</t>
  </si>
  <si>
    <t>20,860</t>
  </si>
  <si>
    <t>20,740</t>
  </si>
  <si>
    <t>15,810</t>
  </si>
  <si>
    <t>15,040</t>
  </si>
  <si>
    <t>6,810</t>
  </si>
  <si>
    <t>81,660</t>
  </si>
  <si>
    <t>24,520</t>
  </si>
  <si>
    <t>45,600</t>
  </si>
  <si>
    <t>26,220</t>
  </si>
  <si>
    <t>19,730</t>
  </si>
  <si>
    <t>3,885</t>
  </si>
  <si>
    <t>1402/06/06</t>
  </si>
  <si>
    <t>1402/06/24</t>
  </si>
  <si>
    <t>طی شهریور ماه</t>
  </si>
  <si>
    <t>از ابتدای سال مالی تا پایان شهریور ماه</t>
  </si>
  <si>
    <t>1402/06/22</t>
  </si>
  <si>
    <t>از ابتدای سال مالی تا شهریور ماه</t>
  </si>
  <si>
    <t>منتهی به 1402/06/31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</si>
</sst>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_);_(* \(#,##0.0\);_(* &quot;-&quot;??_);_(@_)"/>
    <numFmt numFmtId="167" formatCode="_(* #,##0.000_);_(* \(#,##0.000\);_(* &quot;-&quot;??_);_(@_)"/>
    <numFmt numFmtId="168" formatCode="_(* #,##0.000000_);_(* \(#,##0.000000\);_(* &quot;-&quot;??_);_(@_)"/>
  </numFmts>
  <fonts count="4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5C5C5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8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0" fontId="20" fillId="0" borderId="0" xfId="0" applyFont="1" applyAlignment="1">
      <alignment vertical="center" wrapText="1"/>
    </xf>
    <xf numFmtId="37" fontId="13" fillId="0" borderId="0" xfId="0" applyNumberFormat="1" applyFont="1" applyAlignment="1">
      <alignment horizontal="right" vertical="center" wrapText="1"/>
    </xf>
    <xf numFmtId="0" fontId="20" fillId="0" borderId="1" xfId="0" applyFont="1" applyFill="1" applyBorder="1" applyAlignment="1">
      <alignment horizontal="center"/>
    </xf>
    <xf numFmtId="165" fontId="10" fillId="0" borderId="0" xfId="1" applyNumberFormat="1" applyFont="1" applyFill="1"/>
    <xf numFmtId="0" fontId="18" fillId="0" borderId="0" xfId="0" applyFont="1" applyFill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0" fillId="0" borderId="0" xfId="0" applyFont="1" applyFill="1"/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 readingOrder="2"/>
    </xf>
    <xf numFmtId="0" fontId="29" fillId="0" borderId="1" xfId="0" applyFont="1" applyBorder="1" applyAlignment="1">
      <alignment vertical="center" wrapText="1" readingOrder="2"/>
    </xf>
    <xf numFmtId="3" fontId="10" fillId="0" borderId="0" xfId="0" applyNumberFormat="1" applyFont="1"/>
    <xf numFmtId="164" fontId="10" fillId="0" borderId="0" xfId="0" applyNumberFormat="1" applyFont="1"/>
    <xf numFmtId="0" fontId="5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31" fillId="0" borderId="0" xfId="1" applyNumberFormat="1" applyFont="1" applyBorder="1" applyAlignment="1">
      <alignment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Fill="1"/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10" fillId="0" borderId="0" xfId="1" applyNumberFormat="1" applyFont="1" applyAlignment="1">
      <alignment vertical="center"/>
    </xf>
    <xf numFmtId="0" fontId="16" fillId="0" borderId="0" xfId="0" applyFont="1" applyFill="1" applyAlignment="1">
      <alignment vertical="center"/>
    </xf>
    <xf numFmtId="164" fontId="18" fillId="0" borderId="8" xfId="1" applyNumberFormat="1" applyFont="1" applyBorder="1" applyAlignment="1">
      <alignment vertical="center"/>
    </xf>
    <xf numFmtId="10" fontId="8" fillId="0" borderId="0" xfId="2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0" borderId="0" xfId="1" applyNumberFormat="1" applyFont="1" applyAlignment="1">
      <alignment vertical="center" wrapText="1"/>
    </xf>
    <xf numFmtId="37" fontId="34" fillId="0" borderId="0" xfId="0" quotePrefix="1" applyNumberFormat="1" applyFont="1" applyAlignment="1">
      <alignment horizontal="right" vertical="center" wrapText="1"/>
    </xf>
    <xf numFmtId="168" fontId="6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164" fontId="5" fillId="0" borderId="0" xfId="1" applyNumberFormat="1" applyFont="1" applyFill="1" applyBorder="1" applyAlignment="1">
      <alignment vertical="center" wrapText="1" readingOrder="2"/>
    </xf>
    <xf numFmtId="0" fontId="6" fillId="0" borderId="0" xfId="0" applyFont="1" applyFill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readingOrder="2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3" fontId="44" fillId="0" borderId="0" xfId="0" applyNumberFormat="1" applyFont="1" applyFill="1"/>
    <xf numFmtId="167" fontId="6" fillId="0" borderId="0" xfId="0" applyNumberFormat="1" applyFont="1" applyFill="1" applyAlignment="1">
      <alignment vertical="center"/>
    </xf>
    <xf numFmtId="10" fontId="6" fillId="0" borderId="0" xfId="2" applyNumberFormat="1" applyFont="1" applyFill="1" applyAlignment="1">
      <alignment horizontal="center" vertical="center"/>
    </xf>
    <xf numFmtId="3" fontId="44" fillId="0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64" fontId="20" fillId="0" borderId="0" xfId="0" applyNumberFormat="1" applyFont="1" applyFill="1"/>
    <xf numFmtId="166" fontId="20" fillId="0" borderId="0" xfId="1" applyNumberFormat="1" applyFont="1" applyFill="1" applyAlignment="1">
      <alignment horizontal="center" vertical="center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4" fillId="0" borderId="0" xfId="0" applyFont="1" applyFill="1"/>
    <xf numFmtId="3" fontId="35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vertical="center" readingOrder="2"/>
    </xf>
    <xf numFmtId="38" fontId="21" fillId="0" borderId="14" xfId="1" applyNumberFormat="1" applyFont="1" applyFill="1" applyBorder="1" applyAlignment="1">
      <alignment horizontal="right" vertical="center" readingOrder="2"/>
    </xf>
    <xf numFmtId="0" fontId="37" fillId="0" borderId="0" xfId="0" applyFont="1" applyFill="1" applyAlignment="1">
      <alignment horizontal="right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35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right" vertical="center" readingOrder="2"/>
    </xf>
    <xf numFmtId="49" fontId="20" fillId="0" borderId="0" xfId="0" applyNumberFormat="1" applyFont="1" applyFill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2" fontId="18" fillId="0" borderId="0" xfId="0" applyNumberFormat="1" applyFont="1" applyFill="1" applyAlignment="1">
      <alignment horizontal="center" vertical="center" readingOrder="2"/>
    </xf>
    <xf numFmtId="0" fontId="18" fillId="0" borderId="0" xfId="0" applyFont="1" applyFill="1" applyAlignment="1">
      <alignment horizontal="center"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164" fontId="14" fillId="0" borderId="0" xfId="0" applyNumberFormat="1" applyFont="1" applyFill="1"/>
    <xf numFmtId="164" fontId="43" fillId="0" borderId="0" xfId="0" applyNumberFormat="1" applyFont="1" applyFill="1"/>
    <xf numFmtId="0" fontId="20" fillId="0" borderId="0" xfId="0" applyFont="1" applyFill="1" applyAlignment="1">
      <alignment horizontal="right" vertical="center"/>
    </xf>
    <xf numFmtId="38" fontId="18" fillId="0" borderId="10" xfId="0" applyNumberFormat="1" applyFont="1" applyFill="1" applyBorder="1" applyAlignment="1">
      <alignment horizontal="right" vertical="center" readingOrder="2"/>
    </xf>
    <xf numFmtId="2" fontId="18" fillId="0" borderId="2" xfId="0" applyNumberFormat="1" applyFont="1" applyFill="1" applyBorder="1" applyAlignment="1">
      <alignment horizontal="center" vertical="center" readingOrder="2"/>
    </xf>
    <xf numFmtId="0" fontId="18" fillId="0" borderId="0" xfId="0" applyFont="1" applyFill="1" applyBorder="1" applyAlignment="1">
      <alignment horizontal="center"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4" fillId="0" borderId="0" xfId="0" applyFont="1" applyFill="1" applyAlignment="1">
      <alignment horizontal="right" vertical="center"/>
    </xf>
    <xf numFmtId="164" fontId="14" fillId="0" borderId="0" xfId="1" applyNumberFormat="1" applyFont="1" applyFill="1"/>
    <xf numFmtId="164" fontId="14" fillId="0" borderId="0" xfId="1" applyNumberFormat="1" applyFont="1" applyFill="1" applyAlignment="1"/>
    <xf numFmtId="0" fontId="36" fillId="0" borderId="0" xfId="0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vertical="center"/>
    </xf>
    <xf numFmtId="164" fontId="10" fillId="0" borderId="0" xfId="0" applyNumberFormat="1" applyFont="1" applyFill="1"/>
    <xf numFmtId="0" fontId="15" fillId="0" borderId="0" xfId="0" applyFont="1" applyFill="1"/>
    <xf numFmtId="164" fontId="20" fillId="0" borderId="0" xfId="1" applyNumberFormat="1" applyFont="1" applyFill="1"/>
    <xf numFmtId="3" fontId="44" fillId="0" borderId="0" xfId="0" applyNumberFormat="1" applyFont="1" applyFill="1" applyBorder="1" applyAlignment="1">
      <alignment vertical="center"/>
    </xf>
    <xf numFmtId="0" fontId="14" fillId="0" borderId="0" xfId="0" applyFont="1" applyFill="1" applyBorder="1"/>
    <xf numFmtId="3" fontId="44" fillId="0" borderId="0" xfId="0" applyNumberFormat="1" applyFont="1" applyFill="1" applyBorder="1" applyAlignment="1">
      <alignment vertical="center" wrapText="1"/>
    </xf>
    <xf numFmtId="164" fontId="20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4" fontId="42" fillId="0" borderId="0" xfId="1" applyNumberFormat="1" applyFont="1" applyFill="1" applyBorder="1" applyAlignment="1">
      <alignment vertical="center"/>
    </xf>
    <xf numFmtId="164" fontId="14" fillId="0" borderId="0" xfId="0" applyNumberFormat="1" applyFont="1" applyFill="1" applyBorder="1"/>
    <xf numFmtId="164" fontId="42" fillId="0" borderId="0" xfId="1" applyNumberFormat="1" applyFont="1" applyFill="1" applyAlignment="1">
      <alignment vertical="center"/>
    </xf>
    <xf numFmtId="37" fontId="28" fillId="0" borderId="11" xfId="0" applyNumberFormat="1" applyFont="1" applyFill="1" applyBorder="1" applyAlignment="1">
      <alignment horizontal="center" vertical="center" wrapText="1"/>
    </xf>
    <xf numFmtId="37" fontId="28" fillId="0" borderId="0" xfId="0" applyNumberFormat="1" applyFont="1" applyFill="1" applyBorder="1" applyAlignment="1">
      <alignment horizontal="center" vertical="center"/>
    </xf>
    <xf numFmtId="43" fontId="20" fillId="0" borderId="0" xfId="1" applyNumberFormat="1" applyFont="1" applyFill="1" applyAlignment="1">
      <alignment vertical="center"/>
    </xf>
    <xf numFmtId="43" fontId="14" fillId="0" borderId="0" xfId="0" applyNumberFormat="1" applyFont="1" applyFill="1"/>
    <xf numFmtId="37" fontId="13" fillId="0" borderId="13" xfId="0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5" fontId="22" fillId="0" borderId="0" xfId="1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165" fontId="14" fillId="0" borderId="0" xfId="1" applyNumberFormat="1" applyFont="1" applyFill="1"/>
    <xf numFmtId="3" fontId="45" fillId="0" borderId="0" xfId="0" applyNumberFormat="1" applyFont="1" applyFill="1" applyAlignment="1">
      <alignment vertical="center"/>
    </xf>
    <xf numFmtId="165" fontId="15" fillId="0" borderId="0" xfId="1" applyNumberFormat="1" applyFont="1" applyFill="1"/>
    <xf numFmtId="0" fontId="15" fillId="0" borderId="0" xfId="0" applyFont="1" applyFill="1" applyAlignment="1">
      <alignment vertical="center"/>
    </xf>
    <xf numFmtId="165" fontId="15" fillId="0" borderId="0" xfId="1" applyNumberFormat="1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 readingOrder="2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165" fontId="25" fillId="0" borderId="1" xfId="1" applyNumberFormat="1" applyFont="1" applyFill="1" applyBorder="1" applyAlignment="1">
      <alignment horizontal="center" vertical="center" wrapText="1" readingOrder="2"/>
    </xf>
    <xf numFmtId="165" fontId="24" fillId="0" borderId="4" xfId="0" applyNumberFormat="1" applyFont="1" applyFill="1" applyBorder="1" applyAlignment="1">
      <alignment horizontal="center" vertical="center" wrapText="1" readingOrder="2"/>
    </xf>
    <xf numFmtId="165" fontId="24" fillId="0" borderId="4" xfId="1" applyNumberFormat="1" applyFont="1" applyFill="1" applyBorder="1" applyAlignment="1">
      <alignment horizontal="center" vertical="center" wrapText="1" readingOrder="2"/>
    </xf>
    <xf numFmtId="37" fontId="8" fillId="0" borderId="0" xfId="0" quotePrefix="1" applyNumberFormat="1" applyFont="1" applyFill="1" applyAlignment="1">
      <alignment horizontal="center" vertical="center" wrapText="1"/>
    </xf>
    <xf numFmtId="164" fontId="16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64" fontId="41" fillId="0" borderId="0" xfId="1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165" fontId="41" fillId="0" borderId="0" xfId="1" applyNumberFormat="1" applyFont="1" applyFill="1" applyAlignment="1">
      <alignment vertical="center"/>
    </xf>
    <xf numFmtId="165" fontId="41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10" fontId="13" fillId="0" borderId="0" xfId="0" applyNumberFormat="1" applyFont="1" applyFill="1" applyAlignment="1">
      <alignment horizontal="center" vertical="center"/>
    </xf>
    <xf numFmtId="164" fontId="10" fillId="0" borderId="0" xfId="1" applyNumberFormat="1" applyFont="1" applyFill="1"/>
    <xf numFmtId="37" fontId="28" fillId="0" borderId="11" xfId="0" applyNumberFormat="1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 wrapText="1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164" fontId="20" fillId="0" borderId="0" xfId="0" applyNumberFormat="1" applyFont="1" applyFill="1" applyAlignment="1"/>
    <xf numFmtId="37" fontId="32" fillId="0" borderId="0" xfId="0" applyNumberFormat="1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0" fillId="0" borderId="0" xfId="0" applyFont="1" applyFill="1" applyAlignment="1">
      <alignment horizontal="right" vertical="center" wrapText="1" readingOrder="2"/>
    </xf>
    <xf numFmtId="3" fontId="44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vertical="center" wrapText="1"/>
    </xf>
    <xf numFmtId="3" fontId="20" fillId="0" borderId="0" xfId="0" applyNumberFormat="1" applyFont="1" applyFill="1"/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8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/>
    </xf>
    <xf numFmtId="164" fontId="22" fillId="0" borderId="9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Alignment="1">
      <alignment vertical="center"/>
    </xf>
    <xf numFmtId="9" fontId="6" fillId="0" borderId="0" xfId="1" applyNumberFormat="1" applyFont="1" applyFill="1" applyAlignment="1">
      <alignment vertical="center"/>
    </xf>
    <xf numFmtId="164" fontId="29" fillId="0" borderId="0" xfId="1" applyNumberFormat="1" applyFont="1" applyFill="1" applyBorder="1" applyAlignment="1">
      <alignment horizontal="center" vertical="center" wrapText="1" readingOrder="2"/>
    </xf>
    <xf numFmtId="0" fontId="24" fillId="2" borderId="4" xfId="0" applyFont="1" applyFill="1" applyBorder="1" applyAlignment="1">
      <alignment horizontal="center" vertical="center" wrapText="1" readingOrder="2"/>
    </xf>
    <xf numFmtId="164" fontId="29" fillId="2" borderId="15" xfId="1" applyNumberFormat="1" applyFont="1" applyFill="1" applyBorder="1" applyAlignment="1">
      <alignment horizontal="center" vertical="center" wrapText="1" readingOrder="2"/>
    </xf>
    <xf numFmtId="10" fontId="24" fillId="2" borderId="8" xfId="2" applyNumberFormat="1" applyFont="1" applyFill="1" applyBorder="1" applyAlignment="1">
      <alignment horizontal="center" vertical="center" wrapText="1" readingOrder="2"/>
    </xf>
    <xf numFmtId="164" fontId="18" fillId="2" borderId="0" xfId="1" applyNumberFormat="1" applyFont="1" applyFill="1" applyAlignment="1">
      <alignment horizontal="right" vertical="center" readingOrder="2"/>
    </xf>
    <xf numFmtId="164" fontId="18" fillId="0" borderId="17" xfId="1" applyNumberFormat="1" applyFont="1" applyFill="1" applyBorder="1" applyAlignment="1">
      <alignment horizontal="right" vertical="center" readingOrder="2"/>
    </xf>
    <xf numFmtId="165" fontId="27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10" fontId="8" fillId="0" borderId="8" xfId="2" applyNumberFormat="1" applyFont="1" applyFill="1" applyBorder="1" applyAlignment="1">
      <alignment horizontal="center" vertical="center"/>
    </xf>
    <xf numFmtId="164" fontId="20" fillId="0" borderId="2" xfId="1" applyNumberFormat="1" applyFont="1" applyFill="1" applyBorder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right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right" vertical="center" readingOrder="2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37" fontId="28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 readingOrder="2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65" fontId="15" fillId="0" borderId="3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Fill="1" applyBorder="1" applyAlignment="1">
      <alignment horizontal="center" vertical="center" wrapText="1" readingOrder="2"/>
    </xf>
    <xf numFmtId="164" fontId="24" fillId="0" borderId="0" xfId="1" applyNumberFormat="1" applyFont="1" applyFill="1" applyBorder="1" applyAlignment="1">
      <alignment horizontal="center" vertical="center" wrapText="1" readingOrder="2"/>
    </xf>
    <xf numFmtId="165" fontId="24" fillId="0" borderId="3" xfId="1" applyNumberFormat="1" applyFont="1" applyFill="1" applyBorder="1" applyAlignment="1">
      <alignment horizontal="center" vertical="center" wrapText="1" readingOrder="2"/>
    </xf>
    <xf numFmtId="165" fontId="24" fillId="0" borderId="0" xfId="1" applyNumberFormat="1" applyFont="1" applyFill="1" applyBorder="1" applyAlignment="1">
      <alignment horizontal="center" vertical="center" wrapText="1" readingOrder="2"/>
    </xf>
    <xf numFmtId="0" fontId="24" fillId="0" borderId="3" xfId="0" applyFont="1" applyFill="1" applyBorder="1" applyAlignment="1">
      <alignment horizontal="center" vertical="center" wrapText="1" readingOrder="2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37" fontId="13" fillId="2" borderId="9" xfId="0" applyNumberFormat="1" applyFont="1" applyFill="1" applyBorder="1" applyAlignment="1">
      <alignment horizontal="center" vertical="center"/>
    </xf>
    <xf numFmtId="0" fontId="14" fillId="2" borderId="0" xfId="0" applyFont="1" applyFill="1"/>
    <xf numFmtId="164" fontId="14" fillId="2" borderId="0" xfId="0" applyNumberFormat="1" applyFont="1" applyFill="1"/>
    <xf numFmtId="164" fontId="20" fillId="2" borderId="8" xfId="1" applyNumberFormat="1" applyFont="1" applyFill="1" applyBorder="1" applyAlignment="1">
      <alignment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2" borderId="8" xfId="1" applyNumberFormat="1" applyFont="1" applyFill="1" applyBorder="1" applyAlignment="1">
      <alignment vertical="center"/>
    </xf>
    <xf numFmtId="0" fontId="26" fillId="2" borderId="0" xfId="0" applyFont="1" applyFill="1" applyAlignment="1">
      <alignment horizontal="right" vertical="center" readingOrder="2"/>
    </xf>
    <xf numFmtId="165" fontId="26" fillId="2" borderId="0" xfId="1" applyNumberFormat="1" applyFont="1" applyFill="1" applyAlignment="1">
      <alignment horizontal="right" vertical="center" readingOrder="2"/>
    </xf>
    <xf numFmtId="0" fontId="10" fillId="2" borderId="0" xfId="0" applyFont="1" applyFill="1" applyAlignment="1">
      <alignment vertical="center"/>
    </xf>
    <xf numFmtId="164" fontId="10" fillId="2" borderId="0" xfId="1" applyNumberFormat="1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vertical="center" wrapText="1"/>
    </xf>
    <xf numFmtId="164" fontId="10" fillId="2" borderId="0" xfId="1" applyNumberFormat="1" applyFont="1" applyFill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5" fontId="10" fillId="2" borderId="0" xfId="1" applyNumberFormat="1" applyFont="1" applyFill="1" applyAlignment="1"/>
    <xf numFmtId="165" fontId="10" fillId="2" borderId="0" xfId="1" applyNumberFormat="1" applyFont="1" applyFill="1" applyAlignment="1">
      <alignment vertical="center"/>
    </xf>
    <xf numFmtId="0" fontId="20" fillId="2" borderId="0" xfId="0" applyFont="1" applyFill="1" applyAlignment="1"/>
    <xf numFmtId="164" fontId="20" fillId="2" borderId="0" xfId="0" applyNumberFormat="1" applyFont="1" applyFill="1" applyAlignment="1"/>
    <xf numFmtId="164" fontId="22" fillId="2" borderId="8" xfId="1" applyNumberFormat="1" applyFont="1" applyFill="1" applyBorder="1" applyAlignment="1">
      <alignment vertical="center"/>
    </xf>
    <xf numFmtId="165" fontId="22" fillId="2" borderId="0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64" fontId="9" fillId="2" borderId="8" xfId="1" applyNumberFormat="1" applyFont="1" applyFill="1" applyBorder="1" applyAlignment="1">
      <alignment vertical="center"/>
    </xf>
    <xf numFmtId="164" fontId="9" fillId="2" borderId="0" xfId="1" applyNumberFormat="1" applyFont="1" applyFill="1" applyAlignment="1">
      <alignment vertical="center"/>
    </xf>
    <xf numFmtId="37" fontId="38" fillId="2" borderId="0" xfId="0" applyNumberFormat="1" applyFont="1" applyFill="1" applyAlignment="1">
      <alignment horizontal="center" vertical="center"/>
    </xf>
    <xf numFmtId="164" fontId="6" fillId="2" borderId="0" xfId="1" applyNumberFormat="1" applyFont="1" applyFill="1" applyAlignment="1">
      <alignment vertical="center"/>
    </xf>
    <xf numFmtId="0" fontId="31" fillId="2" borderId="0" xfId="0" applyFont="1" applyFill="1" applyAlignment="1">
      <alignment horizontal="right" vertical="center" wrapText="1" readingOrder="2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/>
    <xf numFmtId="0" fontId="31" fillId="2" borderId="0" xfId="0" applyFont="1" applyFill="1" applyAlignment="1">
      <alignment horizontal="center" vertical="center" wrapText="1" readingOrder="2"/>
    </xf>
    <xf numFmtId="164" fontId="12" fillId="2" borderId="8" xfId="1" applyNumberFormat="1" applyFont="1" applyFill="1" applyBorder="1" applyAlignment="1">
      <alignment vertical="center"/>
    </xf>
    <xf numFmtId="10" fontId="39" fillId="2" borderId="2" xfId="2" applyNumberFormat="1" applyFont="1" applyFill="1" applyBorder="1" applyAlignment="1">
      <alignment horizontal="center" vertical="center" wrapText="1" readingOrder="2"/>
    </xf>
    <xf numFmtId="0" fontId="20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right" vertical="center" wrapText="1" readingOrder="2"/>
    </xf>
    <xf numFmtId="164" fontId="12" fillId="2" borderId="8" xfId="1" applyNumberFormat="1" applyFont="1" applyFill="1" applyBorder="1" applyAlignment="1">
      <alignment horizontal="center" vertical="center"/>
    </xf>
    <xf numFmtId="164" fontId="20" fillId="2" borderId="0" xfId="1" applyNumberFormat="1" applyFont="1" applyFill="1" applyAlignment="1">
      <alignment vertical="center"/>
    </xf>
    <xf numFmtId="0" fontId="20" fillId="2" borderId="0" xfId="0" applyFont="1" applyFill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27710</xdr:colOff>
      <xdr:row>37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8C8330-6CE7-45CA-9695-7540E7588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562690" y="0"/>
          <a:ext cx="6123709" cy="792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view="pageBreakPreview" topLeftCell="A10" zoomScaleNormal="100" zoomScaleSheetLayoutView="100" workbookViewId="0">
      <selection activeCell="G21" sqref="G21"/>
    </sheetView>
  </sheetViews>
  <sheetFormatPr defaultColWidth="9.140625" defaultRowHeight="17.25"/>
  <cols>
    <col min="1" max="16384" width="9.140625" style="16"/>
  </cols>
  <sheetData>
    <row r="18" spans="1:13">
      <c r="M18" s="16" t="s">
        <v>59</v>
      </c>
    </row>
    <row r="24" spans="1:13" ht="15" customHeight="1">
      <c r="A24" s="235" t="s">
        <v>75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34"/>
      <c r="L24" s="34"/>
    </row>
    <row r="25" spans="1:13" ht="1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34"/>
      <c r="L25" s="34"/>
    </row>
    <row r="26" spans="1:13" ht="15" customHeight="1">
      <c r="A26" s="235"/>
      <c r="B26" s="235"/>
      <c r="C26" s="235"/>
      <c r="D26" s="235"/>
      <c r="E26" s="235"/>
      <c r="F26" s="235"/>
      <c r="G26" s="235"/>
      <c r="H26" s="235"/>
      <c r="I26" s="235"/>
      <c r="J26" s="235"/>
      <c r="K26" s="34"/>
      <c r="L26" s="34"/>
    </row>
    <row r="28" spans="1:13" ht="15" customHeight="1">
      <c r="A28" s="235" t="s">
        <v>159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13" ht="15" customHeight="1">
      <c r="A29" s="235"/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13" ht="15" customHeight="1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13" ht="15" customHeigh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38"/>
  <sheetViews>
    <sheetView rightToLeft="1" view="pageBreakPreview" topLeftCell="A13" zoomScale="50" zoomScaleNormal="100" zoomScaleSheetLayoutView="50" workbookViewId="0">
      <selection activeCell="Q34" sqref="Q34"/>
    </sheetView>
  </sheetViews>
  <sheetFormatPr defaultColWidth="9.140625" defaultRowHeight="15"/>
  <cols>
    <col min="1" max="1" width="49.85546875" style="48" customWidth="1"/>
    <col min="2" max="2" width="1.28515625" style="48" customWidth="1"/>
    <col min="3" max="3" width="26.5703125" style="173" customWidth="1"/>
    <col min="4" max="4" width="1" style="48" customWidth="1"/>
    <col min="5" max="5" width="28.42578125" style="174" customWidth="1"/>
    <col min="6" max="6" width="1.42578125" style="174" customWidth="1"/>
    <col min="7" max="7" width="26.5703125" style="174" customWidth="1"/>
    <col min="8" max="8" width="1" style="175" customWidth="1"/>
    <col min="9" max="9" width="28.42578125" style="175" customWidth="1"/>
    <col min="10" max="10" width="2" style="175" customWidth="1"/>
    <col min="11" max="11" width="28.5703125" style="176" customWidth="1"/>
    <col min="12" max="12" width="1.5703125" style="48" customWidth="1"/>
    <col min="13" max="13" width="28.42578125" style="173" bestFit="1" customWidth="1"/>
    <col min="14" max="14" width="0.85546875" style="173" customWidth="1"/>
    <col min="15" max="15" width="28.42578125" style="174" bestFit="1" customWidth="1"/>
    <col min="16" max="16" width="0.85546875" style="174" customWidth="1"/>
    <col min="17" max="17" width="28.42578125" style="174" bestFit="1" customWidth="1"/>
    <col min="18" max="18" width="0.85546875" style="174" customWidth="1"/>
    <col min="19" max="19" width="27.140625" style="174" customWidth="1"/>
    <col min="20" max="20" width="1.42578125" style="174" customWidth="1"/>
    <col min="21" max="21" width="29.85546875" style="176" customWidth="1"/>
    <col min="22" max="16384" width="9.140625" style="48"/>
  </cols>
  <sheetData>
    <row r="1" spans="1:24" ht="27.75">
      <c r="A1" s="305" t="s">
        <v>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</row>
    <row r="2" spans="1:24" ht="27.75">
      <c r="A2" s="305" t="s">
        <v>57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24" ht="27.75">
      <c r="A3" s="305" t="str">
        <f>' سهام'!A3:W3</f>
        <v>برای ماه منتهی به 1402/06/31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</row>
    <row r="5" spans="1:24" s="162" customFormat="1" ht="24.75">
      <c r="A5" s="279" t="s">
        <v>28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</row>
    <row r="6" spans="1:24" s="162" customFormat="1" ht="9.75" customHeight="1">
      <c r="C6" s="158"/>
      <c r="E6" s="163"/>
      <c r="F6" s="163"/>
      <c r="G6" s="163"/>
      <c r="H6" s="164"/>
      <c r="I6" s="164"/>
      <c r="J6" s="164"/>
      <c r="K6" s="165"/>
      <c r="M6" s="158"/>
      <c r="N6" s="158"/>
      <c r="O6" s="163"/>
      <c r="P6" s="163"/>
      <c r="Q6" s="163"/>
      <c r="R6" s="163"/>
      <c r="S6" s="163"/>
      <c r="T6" s="163"/>
      <c r="U6" s="165"/>
    </row>
    <row r="7" spans="1:24" s="162" customFormat="1" ht="27" customHeight="1" thickBot="1">
      <c r="A7" s="166"/>
      <c r="B7" s="167"/>
      <c r="C7" s="297" t="s">
        <v>155</v>
      </c>
      <c r="D7" s="297"/>
      <c r="E7" s="297"/>
      <c r="F7" s="297"/>
      <c r="G7" s="297"/>
      <c r="H7" s="297"/>
      <c r="I7" s="297"/>
      <c r="J7" s="297"/>
      <c r="K7" s="297"/>
      <c r="L7" s="167"/>
      <c r="M7" s="297" t="s">
        <v>156</v>
      </c>
      <c r="N7" s="297"/>
      <c r="O7" s="297"/>
      <c r="P7" s="297"/>
      <c r="Q7" s="297"/>
      <c r="R7" s="297"/>
      <c r="S7" s="297"/>
      <c r="T7" s="297"/>
      <c r="U7" s="297"/>
    </row>
    <row r="8" spans="1:24" s="127" customFormat="1" ht="24.75" customHeight="1">
      <c r="A8" s="299" t="s">
        <v>24</v>
      </c>
      <c r="B8" s="299"/>
      <c r="C8" s="306" t="s">
        <v>12</v>
      </c>
      <c r="D8" s="301"/>
      <c r="E8" s="308" t="s">
        <v>13</v>
      </c>
      <c r="F8" s="302"/>
      <c r="G8" s="308" t="s">
        <v>14</v>
      </c>
      <c r="H8" s="314"/>
      <c r="I8" s="310" t="s">
        <v>2</v>
      </c>
      <c r="J8" s="310"/>
      <c r="K8" s="310"/>
      <c r="L8" s="298"/>
      <c r="M8" s="306" t="s">
        <v>12</v>
      </c>
      <c r="N8" s="311"/>
      <c r="O8" s="308" t="s">
        <v>13</v>
      </c>
      <c r="P8" s="302"/>
      <c r="Q8" s="308" t="s">
        <v>14</v>
      </c>
      <c r="R8" s="302"/>
      <c r="S8" s="310" t="s">
        <v>2</v>
      </c>
      <c r="T8" s="310"/>
      <c r="U8" s="310"/>
    </row>
    <row r="9" spans="1:24" s="127" customFormat="1" ht="6" customHeight="1" thickBot="1">
      <c r="A9" s="299"/>
      <c r="B9" s="299"/>
      <c r="C9" s="307"/>
      <c r="D9" s="299"/>
      <c r="E9" s="309"/>
      <c r="F9" s="303"/>
      <c r="G9" s="309"/>
      <c r="H9" s="315"/>
      <c r="I9" s="297"/>
      <c r="J9" s="297"/>
      <c r="K9" s="297"/>
      <c r="L9" s="298"/>
      <c r="M9" s="307"/>
      <c r="N9" s="312"/>
      <c r="O9" s="309"/>
      <c r="P9" s="303"/>
      <c r="Q9" s="309"/>
      <c r="R9" s="303"/>
      <c r="S9" s="297"/>
      <c r="T9" s="297"/>
      <c r="U9" s="297"/>
    </row>
    <row r="10" spans="1:24" s="127" customFormat="1" ht="42.75" customHeight="1" thickBot="1">
      <c r="A10" s="300"/>
      <c r="B10" s="298"/>
      <c r="C10" s="168" t="s">
        <v>61</v>
      </c>
      <c r="D10" s="298"/>
      <c r="E10" s="169" t="s">
        <v>62</v>
      </c>
      <c r="F10" s="304"/>
      <c r="G10" s="169" t="s">
        <v>63</v>
      </c>
      <c r="H10" s="316"/>
      <c r="I10" s="170" t="s">
        <v>6</v>
      </c>
      <c r="J10" s="170"/>
      <c r="K10" s="223" t="s">
        <v>19</v>
      </c>
      <c r="L10" s="298"/>
      <c r="M10" s="168" t="s">
        <v>61</v>
      </c>
      <c r="N10" s="313"/>
      <c r="O10" s="169" t="s">
        <v>62</v>
      </c>
      <c r="P10" s="304"/>
      <c r="Q10" s="169" t="s">
        <v>63</v>
      </c>
      <c r="R10" s="304"/>
      <c r="S10" s="171" t="s">
        <v>6</v>
      </c>
      <c r="T10" s="171"/>
      <c r="U10" s="223" t="s">
        <v>19</v>
      </c>
    </row>
    <row r="11" spans="1:24" s="51" customFormat="1" ht="30.75">
      <c r="A11" s="172" t="s">
        <v>118</v>
      </c>
      <c r="C11" s="46">
        <v>0</v>
      </c>
      <c r="D11" s="46"/>
      <c r="E11" s="46">
        <v>82454996</v>
      </c>
      <c r="F11" s="46"/>
      <c r="G11" s="46"/>
      <c r="H11" s="46"/>
      <c r="I11" s="46">
        <f>G11+E11+C11</f>
        <v>82454996</v>
      </c>
      <c r="K11" s="220">
        <f>I11/2796541183</f>
        <v>2.948463498454405E-2</v>
      </c>
      <c r="M11" s="46">
        <v>0</v>
      </c>
      <c r="N11" s="46"/>
      <c r="O11" s="46">
        <v>-80337652</v>
      </c>
      <c r="P11" s="46"/>
      <c r="Q11" s="46">
        <v>-7076245</v>
      </c>
      <c r="R11" s="46"/>
      <c r="S11" s="46">
        <f>Q11+O11+M11</f>
        <v>-87413897</v>
      </c>
      <c r="T11" s="61"/>
      <c r="U11" s="221">
        <f>S11/درآمدها!$J$4</f>
        <v>-1.2399453196207649E-2</v>
      </c>
      <c r="V11" s="63"/>
      <c r="W11" s="63"/>
      <c r="X11" s="63"/>
    </row>
    <row r="12" spans="1:24" s="51" customFormat="1" ht="30.75">
      <c r="A12" s="172" t="s">
        <v>119</v>
      </c>
      <c r="C12" s="46">
        <v>0</v>
      </c>
      <c r="D12" s="46"/>
      <c r="E12" s="46">
        <v>0</v>
      </c>
      <c r="F12" s="46"/>
      <c r="G12" s="46">
        <v>0</v>
      </c>
      <c r="H12" s="46"/>
      <c r="I12" s="46">
        <f t="shared" ref="I12:I29" si="0">G12+E12+C12</f>
        <v>0</v>
      </c>
      <c r="K12" s="220">
        <f t="shared" ref="K12:K29" si="1">I12/2796541183</f>
        <v>0</v>
      </c>
      <c r="M12" s="46">
        <v>0</v>
      </c>
      <c r="N12" s="46"/>
      <c r="O12" s="46">
        <v>-8964089712</v>
      </c>
      <c r="P12" s="46"/>
      <c r="Q12" s="46">
        <v>0</v>
      </c>
      <c r="R12" s="46"/>
      <c r="S12" s="46">
        <f t="shared" ref="S12:S29" si="2">Q12+O12+M12</f>
        <v>-8964089712</v>
      </c>
      <c r="T12" s="61"/>
      <c r="U12" s="221">
        <f>S12/درآمدها!$J$4</f>
        <v>-1.2715347861742223</v>
      </c>
      <c r="V12" s="63"/>
      <c r="W12" s="63"/>
      <c r="X12" s="63"/>
    </row>
    <row r="13" spans="1:24" s="51" customFormat="1" ht="61.5">
      <c r="A13" s="172" t="s">
        <v>120</v>
      </c>
      <c r="C13" s="46">
        <v>0</v>
      </c>
      <c r="D13" s="46"/>
      <c r="E13" s="46">
        <v>235071957</v>
      </c>
      <c r="F13" s="46"/>
      <c r="G13" s="46">
        <v>214933438</v>
      </c>
      <c r="H13" s="46"/>
      <c r="I13" s="46">
        <f t="shared" si="0"/>
        <v>450005395</v>
      </c>
      <c r="K13" s="220">
        <f t="shared" si="1"/>
        <v>0.16091498946468402</v>
      </c>
      <c r="M13" s="46">
        <v>0</v>
      </c>
      <c r="N13" s="46"/>
      <c r="O13" s="46">
        <v>631315852</v>
      </c>
      <c r="P13" s="46"/>
      <c r="Q13" s="46">
        <v>214933438</v>
      </c>
      <c r="R13" s="46"/>
      <c r="S13" s="46">
        <f t="shared" si="2"/>
        <v>846249290</v>
      </c>
      <c r="T13" s="61"/>
      <c r="U13" s="221">
        <f>S13/درآمدها!$J$4</f>
        <v>0.12003844724688288</v>
      </c>
      <c r="V13" s="63"/>
      <c r="W13" s="63"/>
      <c r="X13" s="63"/>
    </row>
    <row r="14" spans="1:24" s="51" customFormat="1" ht="30.75">
      <c r="A14" s="172" t="s">
        <v>96</v>
      </c>
      <c r="C14" s="46">
        <v>0</v>
      </c>
      <c r="D14" s="46"/>
      <c r="E14" s="46">
        <v>778825743</v>
      </c>
      <c r="F14" s="46"/>
      <c r="G14" s="46">
        <v>-48770198</v>
      </c>
      <c r="H14" s="46"/>
      <c r="I14" s="46">
        <f t="shared" si="0"/>
        <v>730055545</v>
      </c>
      <c r="K14" s="220">
        <f t="shared" si="1"/>
        <v>0.26105660429317556</v>
      </c>
      <c r="M14" s="46">
        <v>831450000</v>
      </c>
      <c r="N14" s="46"/>
      <c r="O14" s="46">
        <v>-471260836</v>
      </c>
      <c r="P14" s="46"/>
      <c r="Q14" s="46">
        <v>-48770198</v>
      </c>
      <c r="R14" s="46"/>
      <c r="S14" s="46">
        <f t="shared" si="2"/>
        <v>311418966</v>
      </c>
      <c r="T14" s="61"/>
      <c r="U14" s="221">
        <f>S14/درآمدها!$J$4</f>
        <v>4.4174038978360398E-2</v>
      </c>
      <c r="V14" s="63"/>
      <c r="W14" s="63"/>
      <c r="X14" s="63"/>
    </row>
    <row r="15" spans="1:24" s="51" customFormat="1" ht="30.75">
      <c r="A15" s="172" t="s">
        <v>97</v>
      </c>
      <c r="C15" s="46">
        <v>845339267</v>
      </c>
      <c r="D15" s="46"/>
      <c r="E15" s="46">
        <v>-504443516</v>
      </c>
      <c r="F15" s="46"/>
      <c r="G15" s="46">
        <v>10425373</v>
      </c>
      <c r="H15" s="46"/>
      <c r="I15" s="46">
        <f t="shared" si="0"/>
        <v>351321124</v>
      </c>
      <c r="K15" s="220">
        <f t="shared" si="1"/>
        <v>0.12562701602095447</v>
      </c>
      <c r="M15" s="46">
        <v>845339267</v>
      </c>
      <c r="N15" s="46"/>
      <c r="O15" s="46">
        <v>-790559813</v>
      </c>
      <c r="P15" s="46"/>
      <c r="Q15" s="46">
        <v>10425373</v>
      </c>
      <c r="R15" s="46"/>
      <c r="S15" s="46">
        <f t="shared" si="2"/>
        <v>65204827</v>
      </c>
      <c r="T15" s="61"/>
      <c r="U15" s="221">
        <f>S15/درآمدها!$J$4</f>
        <v>9.2491494865320645E-3</v>
      </c>
      <c r="V15" s="63"/>
      <c r="W15" s="63"/>
      <c r="X15" s="63"/>
    </row>
    <row r="16" spans="1:24" s="51" customFormat="1" ht="30.75">
      <c r="A16" s="172" t="s">
        <v>121</v>
      </c>
      <c r="C16" s="46">
        <v>0</v>
      </c>
      <c r="D16" s="46"/>
      <c r="E16" s="46">
        <v>0</v>
      </c>
      <c r="F16" s="46"/>
      <c r="G16" s="46">
        <v>0</v>
      </c>
      <c r="H16" s="46"/>
      <c r="I16" s="46">
        <f t="shared" si="0"/>
        <v>0</v>
      </c>
      <c r="K16" s="220">
        <f t="shared" si="1"/>
        <v>0</v>
      </c>
      <c r="M16" s="46">
        <v>1000000000</v>
      </c>
      <c r="N16" s="46"/>
      <c r="O16" s="46">
        <v>0</v>
      </c>
      <c r="P16" s="46"/>
      <c r="Q16" s="46">
        <v>5839023438</v>
      </c>
      <c r="R16" s="46"/>
      <c r="S16" s="46">
        <f t="shared" si="2"/>
        <v>6839023438</v>
      </c>
      <c r="T16" s="61"/>
      <c r="U16" s="221">
        <f>S16/درآمدها!$J$4</f>
        <v>0.97009919403602529</v>
      </c>
      <c r="V16" s="63"/>
      <c r="W16" s="63"/>
      <c r="X16" s="63"/>
    </row>
    <row r="17" spans="1:24" s="51" customFormat="1" ht="30.75">
      <c r="A17" s="172" t="s">
        <v>122</v>
      </c>
      <c r="C17" s="46">
        <v>0</v>
      </c>
      <c r="D17" s="46"/>
      <c r="E17" s="46">
        <v>375075044</v>
      </c>
      <c r="F17" s="46"/>
      <c r="G17" s="46">
        <v>1022574</v>
      </c>
      <c r="H17" s="46"/>
      <c r="I17" s="46">
        <f t="shared" si="0"/>
        <v>376097618</v>
      </c>
      <c r="K17" s="220">
        <f t="shared" si="1"/>
        <v>0.13448670818304914</v>
      </c>
      <c r="M17" s="46">
        <v>0</v>
      </c>
      <c r="N17" s="46"/>
      <c r="O17" s="46">
        <v>88258634</v>
      </c>
      <c r="P17" s="46"/>
      <c r="Q17" s="46">
        <v>1022574</v>
      </c>
      <c r="R17" s="46"/>
      <c r="S17" s="46">
        <f t="shared" si="2"/>
        <v>89281208</v>
      </c>
      <c r="T17" s="61"/>
      <c r="U17" s="221">
        <f>S17/درآمدها!$J$4</f>
        <v>1.2664326816328529E-2</v>
      </c>
      <c r="V17" s="63"/>
      <c r="W17" s="63"/>
      <c r="X17" s="63"/>
    </row>
    <row r="18" spans="1:24" s="51" customFormat="1" ht="30.75">
      <c r="A18" s="172" t="s">
        <v>98</v>
      </c>
      <c r="C18" s="46">
        <v>0</v>
      </c>
      <c r="D18" s="46"/>
      <c r="E18" s="46">
        <v>1916496438</v>
      </c>
      <c r="F18" s="46"/>
      <c r="G18" s="46">
        <v>-73324662</v>
      </c>
      <c r="H18" s="46"/>
      <c r="I18" s="46">
        <f t="shared" si="0"/>
        <v>1843171776</v>
      </c>
      <c r="K18" s="220">
        <f t="shared" si="1"/>
        <v>0.65908980250479654</v>
      </c>
      <c r="M18" s="46">
        <v>0</v>
      </c>
      <c r="N18" s="46"/>
      <c r="O18" s="46">
        <v>-501606696</v>
      </c>
      <c r="P18" s="46"/>
      <c r="Q18" s="46">
        <v>-73324662</v>
      </c>
      <c r="R18" s="46"/>
      <c r="S18" s="46">
        <f t="shared" si="2"/>
        <v>-574931358</v>
      </c>
      <c r="T18" s="61"/>
      <c r="U18" s="221">
        <f>S18/درآمدها!$J$4</f>
        <v>-8.1552644478864775E-2</v>
      </c>
      <c r="V18" s="63"/>
      <c r="W18" s="63"/>
      <c r="X18" s="63"/>
    </row>
    <row r="19" spans="1:24" s="51" customFormat="1" ht="30.75">
      <c r="A19" s="172" t="s">
        <v>99</v>
      </c>
      <c r="C19" s="46">
        <v>0</v>
      </c>
      <c r="D19" s="46"/>
      <c r="E19" s="46">
        <v>661974016</v>
      </c>
      <c r="F19" s="46"/>
      <c r="G19" s="46">
        <v>-111097729</v>
      </c>
      <c r="H19" s="46"/>
      <c r="I19" s="46">
        <f t="shared" si="0"/>
        <v>550876287</v>
      </c>
      <c r="K19" s="220">
        <f t="shared" si="1"/>
        <v>0.19698486485689634</v>
      </c>
      <c r="M19" s="46">
        <v>979400000</v>
      </c>
      <c r="N19" s="46"/>
      <c r="O19" s="46">
        <v>-899685516</v>
      </c>
      <c r="P19" s="46"/>
      <c r="Q19" s="46">
        <v>-111097729</v>
      </c>
      <c r="R19" s="46"/>
      <c r="S19" s="46">
        <f t="shared" si="2"/>
        <v>-31383245</v>
      </c>
      <c r="T19" s="61"/>
      <c r="U19" s="221">
        <f>S19/درآمدها!$J$4</f>
        <v>-4.4516385938338579E-3</v>
      </c>
      <c r="V19" s="63"/>
      <c r="W19" s="63"/>
      <c r="X19" s="63"/>
    </row>
    <row r="20" spans="1:24" s="51" customFormat="1" ht="30.75">
      <c r="A20" s="172" t="s">
        <v>100</v>
      </c>
      <c r="C20" s="46">
        <v>0</v>
      </c>
      <c r="D20" s="46"/>
      <c r="E20" s="46">
        <v>511123612</v>
      </c>
      <c r="F20" s="46"/>
      <c r="G20" s="46">
        <v>-233290092</v>
      </c>
      <c r="H20" s="46"/>
      <c r="I20" s="46">
        <f t="shared" si="0"/>
        <v>277833520</v>
      </c>
      <c r="K20" s="220">
        <f t="shared" si="1"/>
        <v>9.9348982124394483E-2</v>
      </c>
      <c r="M20" s="46">
        <v>1160900000</v>
      </c>
      <c r="N20" s="46"/>
      <c r="O20" s="46">
        <v>-1511194744</v>
      </c>
      <c r="P20" s="46"/>
      <c r="Q20" s="46">
        <v>-233290092</v>
      </c>
      <c r="R20" s="46"/>
      <c r="S20" s="46">
        <f t="shared" si="2"/>
        <v>-583584836</v>
      </c>
      <c r="T20" s="61"/>
      <c r="U20" s="221">
        <f>S20/درآمدها!$J$4</f>
        <v>-8.2780119733118829E-2</v>
      </c>
      <c r="V20" s="63"/>
      <c r="W20" s="63"/>
      <c r="X20" s="63"/>
    </row>
    <row r="21" spans="1:24" s="51" customFormat="1" ht="30.75">
      <c r="A21" s="172" t="s">
        <v>123</v>
      </c>
      <c r="C21" s="46">
        <v>0</v>
      </c>
      <c r="D21" s="46"/>
      <c r="E21" s="46">
        <v>337853287</v>
      </c>
      <c r="F21" s="46"/>
      <c r="G21" s="46">
        <v>-164911730</v>
      </c>
      <c r="H21" s="46"/>
      <c r="I21" s="46">
        <f t="shared" si="0"/>
        <v>172941557</v>
      </c>
      <c r="K21" s="220">
        <f t="shared" si="1"/>
        <v>6.1841233753788777E-2</v>
      </c>
      <c r="M21" s="46">
        <v>0</v>
      </c>
      <c r="N21" s="46"/>
      <c r="O21" s="46">
        <v>-54813992</v>
      </c>
      <c r="P21" s="46"/>
      <c r="Q21" s="46">
        <v>-164911730</v>
      </c>
      <c r="R21" s="46"/>
      <c r="S21" s="46">
        <f t="shared" si="2"/>
        <v>-219725722</v>
      </c>
      <c r="T21" s="61"/>
      <c r="U21" s="221">
        <f>S21/درآمدها!$J$4</f>
        <v>-3.1167570597406651E-2</v>
      </c>
      <c r="V21" s="63"/>
      <c r="W21" s="63"/>
      <c r="X21" s="63"/>
    </row>
    <row r="22" spans="1:24" s="51" customFormat="1" ht="30.75">
      <c r="A22" s="172" t="s">
        <v>131</v>
      </c>
      <c r="C22" s="46">
        <v>0</v>
      </c>
      <c r="D22" s="46"/>
      <c r="E22" s="46">
        <v>-6827819021</v>
      </c>
      <c r="F22" s="46"/>
      <c r="G22" s="46">
        <v>2394770864</v>
      </c>
      <c r="H22" s="46"/>
      <c r="I22" s="46">
        <f t="shared" si="0"/>
        <v>-4433048157</v>
      </c>
      <c r="K22" s="220">
        <f t="shared" si="1"/>
        <v>-1.5851896564042125</v>
      </c>
      <c r="M22" s="46">
        <v>0</v>
      </c>
      <c r="N22" s="46"/>
      <c r="O22" s="46">
        <v>88160021</v>
      </c>
      <c r="P22" s="46"/>
      <c r="Q22" s="46">
        <v>2394770864</v>
      </c>
      <c r="R22" s="46"/>
      <c r="S22" s="46">
        <f t="shared" si="2"/>
        <v>2482930885</v>
      </c>
      <c r="T22" s="61"/>
      <c r="U22" s="221">
        <f>S22/درآمدها!$J$4</f>
        <v>0.35219783529357968</v>
      </c>
      <c r="V22" s="63"/>
      <c r="W22" s="63"/>
      <c r="X22" s="63"/>
    </row>
    <row r="23" spans="1:24" s="51" customFormat="1" ht="30.75">
      <c r="A23" s="172" t="s">
        <v>124</v>
      </c>
      <c r="C23" s="46">
        <v>0</v>
      </c>
      <c r="D23" s="46"/>
      <c r="E23" s="46">
        <v>36936526</v>
      </c>
      <c r="F23" s="46"/>
      <c r="G23" s="46">
        <v>-8363823</v>
      </c>
      <c r="H23" s="46"/>
      <c r="I23" s="46">
        <f t="shared" si="0"/>
        <v>28572703</v>
      </c>
      <c r="K23" s="220">
        <f t="shared" si="1"/>
        <v>1.0217157957011927E-2</v>
      </c>
      <c r="M23" s="46">
        <v>0</v>
      </c>
      <c r="N23" s="46"/>
      <c r="O23" s="46">
        <v>-116700952</v>
      </c>
      <c r="P23" s="46"/>
      <c r="Q23" s="46">
        <v>-8363823</v>
      </c>
      <c r="R23" s="46"/>
      <c r="S23" s="46">
        <f t="shared" si="2"/>
        <v>-125064775</v>
      </c>
      <c r="T23" s="61"/>
      <c r="U23" s="221">
        <f>S23/درآمدها!$J$4</f>
        <v>-1.7740140610671327E-2</v>
      </c>
      <c r="V23" s="63"/>
      <c r="W23" s="63"/>
      <c r="X23" s="63"/>
    </row>
    <row r="24" spans="1:24" s="51" customFormat="1" ht="30.75">
      <c r="A24" s="172" t="s">
        <v>125</v>
      </c>
      <c r="C24" s="46">
        <v>0</v>
      </c>
      <c r="D24" s="46"/>
      <c r="E24" s="46">
        <v>242521583</v>
      </c>
      <c r="F24" s="46"/>
      <c r="G24" s="46">
        <v>-11926390</v>
      </c>
      <c r="H24" s="46"/>
      <c r="I24" s="46">
        <f t="shared" si="0"/>
        <v>230595193</v>
      </c>
      <c r="K24" s="220">
        <f t="shared" si="1"/>
        <v>8.2457284878110798E-2</v>
      </c>
      <c r="M24" s="46">
        <v>0</v>
      </c>
      <c r="N24" s="46"/>
      <c r="O24" s="46">
        <v>-89812334</v>
      </c>
      <c r="P24" s="46"/>
      <c r="Q24" s="46">
        <v>-11926390</v>
      </c>
      <c r="R24" s="46"/>
      <c r="S24" s="46">
        <f t="shared" si="2"/>
        <v>-101738724</v>
      </c>
      <c r="T24" s="61"/>
      <c r="U24" s="221">
        <f>S24/درآمدها!$J$4</f>
        <v>-1.4431395805176011E-2</v>
      </c>
      <c r="V24" s="63"/>
      <c r="W24" s="63"/>
      <c r="X24" s="63"/>
    </row>
    <row r="25" spans="1:24" s="51" customFormat="1" ht="30.75">
      <c r="A25" s="172" t="s">
        <v>101</v>
      </c>
      <c r="C25" s="46">
        <v>0</v>
      </c>
      <c r="D25" s="46"/>
      <c r="E25" s="46">
        <v>855109461</v>
      </c>
      <c r="F25" s="46"/>
      <c r="G25" s="46">
        <v>-363693355</v>
      </c>
      <c r="H25" s="46"/>
      <c r="I25" s="46">
        <f t="shared" si="0"/>
        <v>491416106</v>
      </c>
      <c r="K25" s="220">
        <f t="shared" si="1"/>
        <v>0.17572282110032492</v>
      </c>
      <c r="M25" s="46">
        <v>1137645000</v>
      </c>
      <c r="N25" s="46"/>
      <c r="O25" s="46">
        <v>-2325646513</v>
      </c>
      <c r="P25" s="46"/>
      <c r="Q25" s="46">
        <v>-363693355</v>
      </c>
      <c r="R25" s="46"/>
      <c r="S25" s="46">
        <f t="shared" si="2"/>
        <v>-1551694868</v>
      </c>
      <c r="T25" s="61"/>
      <c r="U25" s="221">
        <f>S25/درآمدها!$J$4</f>
        <v>-0.22010422313698708</v>
      </c>
      <c r="V25" s="63"/>
      <c r="W25" s="63"/>
      <c r="X25" s="63"/>
    </row>
    <row r="26" spans="1:24" s="51" customFormat="1" ht="30.75">
      <c r="A26" s="172" t="s">
        <v>102</v>
      </c>
      <c r="C26" s="46">
        <v>0</v>
      </c>
      <c r="D26" s="46"/>
      <c r="E26" s="46">
        <v>874621624</v>
      </c>
      <c r="F26" s="46"/>
      <c r="G26" s="46">
        <v>-408325105</v>
      </c>
      <c r="H26" s="46"/>
      <c r="I26" s="46">
        <f t="shared" si="0"/>
        <v>466296519</v>
      </c>
      <c r="K26" s="220">
        <f t="shared" si="1"/>
        <v>0.16674044417246117</v>
      </c>
      <c r="M26" s="46">
        <v>1658080741</v>
      </c>
      <c r="N26" s="46"/>
      <c r="O26" s="46">
        <v>-2649807522</v>
      </c>
      <c r="P26" s="46"/>
      <c r="Q26" s="46">
        <v>-408325105</v>
      </c>
      <c r="R26" s="46"/>
      <c r="S26" s="46">
        <f t="shared" si="2"/>
        <v>-1400051886</v>
      </c>
      <c r="T26" s="61"/>
      <c r="U26" s="221">
        <f>S26/درآمدها!$J$4</f>
        <v>-0.19859402713414376</v>
      </c>
      <c r="V26" s="63"/>
      <c r="W26" s="63"/>
      <c r="X26" s="63"/>
    </row>
    <row r="27" spans="1:24" s="51" customFormat="1" ht="30.75">
      <c r="A27" s="172" t="s">
        <v>126</v>
      </c>
      <c r="C27" s="46">
        <v>0</v>
      </c>
      <c r="D27" s="46"/>
      <c r="E27" s="46">
        <v>9444907</v>
      </c>
      <c r="F27" s="46"/>
      <c r="G27" s="46">
        <v>512058</v>
      </c>
      <c r="H27" s="46"/>
      <c r="I27" s="46">
        <f t="shared" si="0"/>
        <v>9956965</v>
      </c>
      <c r="K27" s="220">
        <f t="shared" si="1"/>
        <v>3.5604571320200008E-3</v>
      </c>
      <c r="M27" s="46">
        <v>0</v>
      </c>
      <c r="N27" s="46"/>
      <c r="O27" s="46">
        <v>12055063</v>
      </c>
      <c r="P27" s="46"/>
      <c r="Q27" s="46">
        <v>512058</v>
      </c>
      <c r="R27" s="46"/>
      <c r="S27" s="46">
        <f t="shared" si="2"/>
        <v>12567121</v>
      </c>
      <c r="T27" s="61"/>
      <c r="U27" s="221">
        <f>S27/درآمدها!$J$4</f>
        <v>1.7826161971771864E-3</v>
      </c>
      <c r="V27" s="63"/>
      <c r="W27" s="63"/>
      <c r="X27" s="63"/>
    </row>
    <row r="28" spans="1:24" s="51" customFormat="1" ht="30.75">
      <c r="A28" s="172" t="s">
        <v>103</v>
      </c>
      <c r="C28" s="46">
        <v>0</v>
      </c>
      <c r="D28" s="46"/>
      <c r="E28" s="46">
        <v>-69050052</v>
      </c>
      <c r="F28" s="46"/>
      <c r="G28" s="46">
        <v>-170924021</v>
      </c>
      <c r="H28" s="46"/>
      <c r="I28" s="46">
        <f t="shared" si="0"/>
        <v>-239974073</v>
      </c>
      <c r="K28" s="220">
        <f t="shared" si="1"/>
        <v>-8.5811027729106037E-2</v>
      </c>
      <c r="M28" s="46">
        <v>0</v>
      </c>
      <c r="N28" s="46"/>
      <c r="O28" s="46">
        <v>-1185907195</v>
      </c>
      <c r="P28" s="46"/>
      <c r="Q28" s="46">
        <v>-170924021</v>
      </c>
      <c r="R28" s="46"/>
      <c r="S28" s="46">
        <f t="shared" si="2"/>
        <v>-1356831216</v>
      </c>
      <c r="T28" s="61"/>
      <c r="U28" s="221">
        <f>S28/درآمدها!$J$4</f>
        <v>-0.19246327798365415</v>
      </c>
      <c r="V28" s="63"/>
      <c r="W28" s="63"/>
      <c r="X28" s="63"/>
    </row>
    <row r="29" spans="1:24" s="51" customFormat="1" ht="30.75">
      <c r="A29" s="172" t="s">
        <v>104</v>
      </c>
      <c r="C29" s="46">
        <v>0</v>
      </c>
      <c r="D29" s="46"/>
      <c r="E29" s="46">
        <v>632666086</v>
      </c>
      <c r="F29" s="46"/>
      <c r="G29" s="46">
        <v>92929853</v>
      </c>
      <c r="H29" s="46"/>
      <c r="I29" s="46">
        <f t="shared" si="0"/>
        <v>725595939</v>
      </c>
      <c r="K29" s="220">
        <f t="shared" si="1"/>
        <v>0.259461917961678</v>
      </c>
      <c r="M29" s="46">
        <v>440000000</v>
      </c>
      <c r="N29" s="46"/>
      <c r="O29" s="46">
        <v>1021781352</v>
      </c>
      <c r="P29" s="46"/>
      <c r="Q29" s="46">
        <v>92929853</v>
      </c>
      <c r="R29" s="46"/>
      <c r="S29" s="46">
        <f t="shared" si="2"/>
        <v>1554711205</v>
      </c>
      <c r="T29" s="61"/>
      <c r="U29" s="221">
        <f>S29/درآمدها!$J$4</f>
        <v>0.22053208335989294</v>
      </c>
      <c r="V29" s="63"/>
      <c r="W29" s="63"/>
      <c r="X29" s="63"/>
    </row>
    <row r="30" spans="1:24" s="352" customFormat="1" ht="25.5" customHeight="1" thickBot="1">
      <c r="C30" s="353">
        <f>SUM(C11:C29)</f>
        <v>845339267</v>
      </c>
      <c r="D30" s="354">
        <v>0</v>
      </c>
      <c r="E30" s="353">
        <f>SUM(E11:E29)</f>
        <v>148862691</v>
      </c>
      <c r="F30" s="354">
        <v>0</v>
      </c>
      <c r="G30" s="353">
        <f>SUM(G11:G29)</f>
        <v>1119967055</v>
      </c>
      <c r="H30" s="354">
        <v>0</v>
      </c>
      <c r="I30" s="353">
        <f>SUM(I11:I29)</f>
        <v>2114169013</v>
      </c>
      <c r="J30" s="355">
        <v>0</v>
      </c>
      <c r="K30" s="225">
        <f>SUM(K11:K29)</f>
        <v>0.75599423525457154</v>
      </c>
      <c r="M30" s="353">
        <f>SUM(M11:M29)</f>
        <v>8052815008</v>
      </c>
      <c r="N30" s="356"/>
      <c r="O30" s="353">
        <f>SUM(O11:O29)</f>
        <v>-17799852555</v>
      </c>
      <c r="P30" s="356"/>
      <c r="Q30" s="353">
        <f>SUM(Q11:Q29)</f>
        <v>6951914248</v>
      </c>
      <c r="R30" s="356"/>
      <c r="S30" s="353">
        <f>SUM(S11:S29)</f>
        <v>-2795123299</v>
      </c>
      <c r="T30" s="355"/>
      <c r="U30" s="225">
        <f>SUM(U11:U29)</f>
        <v>-0.39648158602950723</v>
      </c>
    </row>
    <row r="31" spans="1:24" ht="25.5" customHeight="1" thickTop="1">
      <c r="D31" s="46">
        <v>0</v>
      </c>
      <c r="F31" s="46">
        <v>0</v>
      </c>
      <c r="H31" s="46">
        <v>0</v>
      </c>
      <c r="J31" s="61">
        <v>0</v>
      </c>
      <c r="L31" s="51"/>
      <c r="N31" s="46"/>
      <c r="O31" s="175"/>
      <c r="P31" s="46"/>
      <c r="Q31" s="175"/>
      <c r="R31" s="46"/>
      <c r="S31" s="175"/>
      <c r="T31" s="175"/>
    </row>
    <row r="32" spans="1:24" s="177" customFormat="1" ht="33"/>
    <row r="33" spans="4:15" s="177" customFormat="1" ht="33">
      <c r="O33" s="158"/>
    </row>
    <row r="34" spans="4:15" s="177" customFormat="1" ht="33"/>
    <row r="38" spans="4:15" ht="33">
      <c r="D38" s="178"/>
      <c r="E38" s="179"/>
      <c r="F38" s="179"/>
      <c r="G38" s="179"/>
      <c r="H38" s="180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4"/>
  <sheetViews>
    <sheetView rightToLeft="1" view="pageBreakPreview" zoomScaleNormal="100" zoomScaleSheetLayoutView="100" workbookViewId="0">
      <selection activeCell="R23" sqref="R23"/>
    </sheetView>
  </sheetViews>
  <sheetFormatPr defaultColWidth="9.140625" defaultRowHeight="21.75"/>
  <cols>
    <col min="1" max="1" width="32.5703125" style="3" customWidth="1"/>
    <col min="2" max="2" width="0.42578125" style="3" customWidth="1"/>
    <col min="3" max="3" width="17.5703125" style="3" bestFit="1" customWidth="1"/>
    <col min="4" max="4" width="0.7109375" style="3" customWidth="1"/>
    <col min="5" max="5" width="17.7109375" style="3" bestFit="1" customWidth="1"/>
    <col min="6" max="6" width="0.5703125" style="3" customWidth="1"/>
    <col min="7" max="7" width="17" style="3" bestFit="1" customWidth="1"/>
    <col min="8" max="8" width="0.5703125" style="3" customWidth="1"/>
    <col min="9" max="9" width="17.7109375" style="3" bestFit="1" customWidth="1"/>
    <col min="10" max="10" width="0.42578125" style="3" customWidth="1"/>
    <col min="11" max="11" width="17.5703125" style="3" bestFit="1" customWidth="1"/>
    <col min="12" max="12" width="0.5703125" style="3" customWidth="1"/>
    <col min="13" max="13" width="17.7109375" style="3" bestFit="1" customWidth="1"/>
    <col min="14" max="14" width="0.85546875" style="3" customWidth="1"/>
    <col min="15" max="15" width="19.28515625" style="3" bestFit="1" customWidth="1"/>
    <col min="16" max="16" width="0.5703125" style="3" customWidth="1"/>
    <col min="17" max="17" width="19.28515625" style="3" bestFit="1" customWidth="1"/>
    <col min="18" max="18" width="9.140625" style="3"/>
    <col min="19" max="19" width="12.7109375" style="3" bestFit="1" customWidth="1"/>
    <col min="20" max="16384" width="9.140625" style="3"/>
  </cols>
  <sheetData>
    <row r="1" spans="1:17" ht="21" customHeight="1">
      <c r="A1" s="324" t="s">
        <v>94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27" customFormat="1" ht="18" customHeight="1">
      <c r="A2" s="285" t="s">
        <v>57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</row>
    <row r="3" spans="1:17" ht="19.5" customHeight="1">
      <c r="A3" s="324" t="str">
        <f>' سهام'!A3:W3</f>
        <v>برای ماه منتهی به 1402/06/31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17">
      <c r="A4" s="325" t="s">
        <v>29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</row>
    <row r="5" spans="1:17" ht="4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22.5" customHeight="1" thickBot="1">
      <c r="A6" s="23"/>
      <c r="B6" s="24"/>
      <c r="C6" s="323" t="s">
        <v>155</v>
      </c>
      <c r="D6" s="323"/>
      <c r="E6" s="323"/>
      <c r="F6" s="323"/>
      <c r="G6" s="323"/>
      <c r="H6" s="323"/>
      <c r="I6" s="323"/>
      <c r="J6" s="18"/>
      <c r="K6" s="323" t="s">
        <v>156</v>
      </c>
      <c r="L6" s="323"/>
      <c r="M6" s="323"/>
      <c r="N6" s="323"/>
      <c r="O6" s="323"/>
      <c r="P6" s="323"/>
      <c r="Q6" s="323"/>
    </row>
    <row r="7" spans="1:17" ht="15.75" customHeight="1">
      <c r="A7" s="317"/>
      <c r="B7" s="318"/>
      <c r="C7" s="320" t="s">
        <v>15</v>
      </c>
      <c r="D7" s="320"/>
      <c r="E7" s="320" t="s">
        <v>13</v>
      </c>
      <c r="F7" s="317"/>
      <c r="G7" s="320" t="s">
        <v>14</v>
      </c>
      <c r="H7" s="317"/>
      <c r="I7" s="320" t="s">
        <v>2</v>
      </c>
      <c r="J7" s="25"/>
      <c r="K7" s="320" t="s">
        <v>15</v>
      </c>
      <c r="L7" s="320"/>
      <c r="M7" s="320" t="s">
        <v>13</v>
      </c>
      <c r="N7" s="317"/>
      <c r="O7" s="320" t="s">
        <v>14</v>
      </c>
      <c r="P7" s="317"/>
      <c r="Q7" s="320" t="s">
        <v>2</v>
      </c>
    </row>
    <row r="8" spans="1:17" ht="12" customHeight="1">
      <c r="A8" s="318"/>
      <c r="B8" s="318"/>
      <c r="C8" s="321"/>
      <c r="D8" s="321"/>
      <c r="E8" s="321"/>
      <c r="F8" s="318"/>
      <c r="G8" s="321"/>
      <c r="H8" s="318"/>
      <c r="I8" s="321"/>
      <c r="J8" s="25"/>
      <c r="K8" s="321"/>
      <c r="L8" s="321"/>
      <c r="M8" s="321"/>
      <c r="N8" s="318"/>
      <c r="O8" s="321"/>
      <c r="P8" s="318"/>
      <c r="Q8" s="321"/>
    </row>
    <row r="9" spans="1:17" ht="14.25" customHeight="1" thickBot="1">
      <c r="A9" s="319"/>
      <c r="B9" s="319"/>
      <c r="C9" s="30" t="s">
        <v>67</v>
      </c>
      <c r="D9" s="322"/>
      <c r="E9" s="30" t="s">
        <v>62</v>
      </c>
      <c r="F9" s="319"/>
      <c r="G9" s="30" t="s">
        <v>63</v>
      </c>
      <c r="H9" s="319"/>
      <c r="I9" s="323"/>
      <c r="J9" s="26"/>
      <c r="K9" s="30" t="s">
        <v>67</v>
      </c>
      <c r="L9" s="322"/>
      <c r="M9" s="30" t="s">
        <v>62</v>
      </c>
      <c r="N9" s="319"/>
      <c r="O9" s="30" t="s">
        <v>63</v>
      </c>
      <c r="P9" s="319"/>
      <c r="Q9" s="323"/>
    </row>
    <row r="10" spans="1:17" ht="21" customHeight="1">
      <c r="A10" s="19" t="s">
        <v>93</v>
      </c>
      <c r="B10" s="16"/>
      <c r="C10" s="47">
        <v>0</v>
      </c>
      <c r="D10" s="47"/>
      <c r="E10" s="47">
        <v>0</v>
      </c>
      <c r="F10" s="47"/>
      <c r="G10" s="47">
        <v>0</v>
      </c>
      <c r="H10" s="47"/>
      <c r="I10" s="47">
        <f>C10+E10+G10</f>
        <v>0</v>
      </c>
      <c r="J10" s="47"/>
      <c r="K10" s="47">
        <v>0</v>
      </c>
      <c r="L10" s="47"/>
      <c r="M10" s="47">
        <v>0</v>
      </c>
      <c r="N10" s="47"/>
      <c r="O10" s="47">
        <v>0</v>
      </c>
      <c r="P10" s="47"/>
      <c r="Q10" s="47">
        <f>K10+M10+O10</f>
        <v>0</v>
      </c>
    </row>
    <row r="11" spans="1:17" ht="21" customHeight="1" thickBot="1">
      <c r="A11" s="29" t="s">
        <v>2</v>
      </c>
      <c r="B11" s="28"/>
      <c r="C11" s="49">
        <f>SUM(C10:C10)</f>
        <v>0</v>
      </c>
      <c r="D11" s="40">
        <f t="shared" ref="D11:P11" si="0">SUM(D10:D10)</f>
        <v>0</v>
      </c>
      <c r="E11" s="49">
        <f>SUM(E10:E10)</f>
        <v>0</v>
      </c>
      <c r="F11" s="40">
        <f t="shared" si="0"/>
        <v>0</v>
      </c>
      <c r="G11" s="49">
        <f>SUM(G10:G10)</f>
        <v>0</v>
      </c>
      <c r="H11" s="40">
        <f t="shared" si="0"/>
        <v>0</v>
      </c>
      <c r="I11" s="49">
        <f>SUM(I10:I10)</f>
        <v>0</v>
      </c>
      <c r="J11" s="40">
        <f t="shared" si="0"/>
        <v>0</v>
      </c>
      <c r="K11" s="49">
        <f>SUM(K10:K10)</f>
        <v>0</v>
      </c>
      <c r="L11" s="40">
        <f t="shared" si="0"/>
        <v>0</v>
      </c>
      <c r="M11" s="49">
        <f>SUM(M10:M10)</f>
        <v>0</v>
      </c>
      <c r="N11" s="40">
        <f t="shared" si="0"/>
        <v>0</v>
      </c>
      <c r="O11" s="49">
        <f>SUM(O10:O10)</f>
        <v>0</v>
      </c>
      <c r="P11" s="40">
        <f t="shared" si="0"/>
        <v>0</v>
      </c>
      <c r="Q11" s="49">
        <f>SUM(Q10:Q10)</f>
        <v>0</v>
      </c>
    </row>
    <row r="12" spans="1:17" ht="22.5" thickTop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47" customFormat="1"/>
    <row r="14" spans="1:17" s="47" customFormat="1"/>
    <row r="15" spans="1:17" s="47" customFormat="1"/>
    <row r="17" spans="15:17">
      <c r="O17" s="31"/>
      <c r="Q17" s="31"/>
    </row>
    <row r="18" spans="15:17">
      <c r="O18" s="32"/>
      <c r="Q18" s="32"/>
    </row>
    <row r="44" spans="13:13">
      <c r="M44" s="27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7"/>
  <sheetViews>
    <sheetView rightToLeft="1" view="pageBreakPreview" zoomScaleNormal="100" zoomScaleSheetLayoutView="100" workbookViewId="0">
      <selection activeCell="K15" sqref="A14:K15"/>
    </sheetView>
  </sheetViews>
  <sheetFormatPr defaultColWidth="9.140625" defaultRowHeight="21.75"/>
  <cols>
    <col min="1" max="1" width="35.85546875" style="27" bestFit="1" customWidth="1"/>
    <col min="2" max="2" width="0.7109375" style="27" customWidth="1"/>
    <col min="3" max="3" width="22.85546875" style="27" customWidth="1"/>
    <col min="4" max="4" width="0.7109375" style="27" customWidth="1"/>
    <col min="5" max="5" width="18.42578125" style="188" customWidth="1"/>
    <col min="6" max="6" width="1.42578125" style="188" customWidth="1"/>
    <col min="7" max="7" width="21.7109375" style="188" customWidth="1"/>
    <col min="8" max="8" width="1.42578125" style="188" customWidth="1"/>
    <col min="9" max="9" width="26.140625" style="188" customWidth="1"/>
    <col min="10" max="10" width="1.28515625" style="27" customWidth="1"/>
    <col min="11" max="11" width="22" style="27" customWidth="1"/>
    <col min="12" max="12" width="0.7109375" style="27" customWidth="1"/>
    <col min="13" max="13" width="9.7109375" style="27" customWidth="1"/>
    <col min="14" max="14" width="11.85546875" style="27" bestFit="1" customWidth="1"/>
    <col min="15" max="16384" width="9.140625" style="27"/>
  </cols>
  <sheetData>
    <row r="1" spans="1:14" ht="22.5">
      <c r="A1" s="285" t="s">
        <v>94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4" ht="22.5">
      <c r="A2" s="285" t="s">
        <v>57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4" ht="22.5">
      <c r="A3" s="285" t="str">
        <f>' سهام'!A3:W3</f>
        <v>برای ماه منتهی به 1402/06/31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1:14">
      <c r="A4" s="266" t="s">
        <v>30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14" ht="22.5" thickBot="1">
      <c r="A5" s="71"/>
      <c r="B5" s="71"/>
      <c r="C5" s="71"/>
      <c r="D5" s="44"/>
      <c r="E5" s="72"/>
      <c r="F5" s="72"/>
      <c r="G5" s="72"/>
      <c r="H5" s="72"/>
      <c r="I5" s="72"/>
      <c r="J5" s="71"/>
      <c r="K5" s="71"/>
      <c r="L5" s="71"/>
    </row>
    <row r="6" spans="1:14" ht="37.5" customHeight="1" thickBot="1">
      <c r="A6" s="326" t="s">
        <v>20</v>
      </c>
      <c r="B6" s="326"/>
      <c r="C6" s="326"/>
      <c r="D6" s="181"/>
      <c r="E6" s="327" t="s">
        <v>155</v>
      </c>
      <c r="F6" s="327"/>
      <c r="G6" s="327"/>
      <c r="H6" s="327"/>
      <c r="I6" s="326" t="s">
        <v>156</v>
      </c>
      <c r="J6" s="326"/>
      <c r="K6" s="326"/>
      <c r="L6" s="326"/>
    </row>
    <row r="7" spans="1:14" ht="37.5">
      <c r="A7" s="182" t="s">
        <v>16</v>
      </c>
      <c r="B7" s="181"/>
      <c r="C7" s="182" t="s">
        <v>9</v>
      </c>
      <c r="D7" s="183"/>
      <c r="E7" s="184" t="s">
        <v>17</v>
      </c>
      <c r="F7" s="185"/>
      <c r="G7" s="224" t="s">
        <v>18</v>
      </c>
      <c r="H7" s="186"/>
      <c r="I7" s="184" t="s">
        <v>17</v>
      </c>
      <c r="J7" s="76"/>
      <c r="K7" s="182" t="s">
        <v>18</v>
      </c>
      <c r="L7" s="76"/>
    </row>
    <row r="8" spans="1:14" ht="27" customHeight="1">
      <c r="A8" s="204" t="s">
        <v>105</v>
      </c>
      <c r="B8" s="95"/>
      <c r="C8" s="83" t="s">
        <v>133</v>
      </c>
      <c r="D8" s="95"/>
      <c r="E8" s="86">
        <v>59413</v>
      </c>
      <c r="F8" s="95"/>
      <c r="G8" s="187">
        <f>E8/$E$12</f>
        <v>8.7695066836990102E-4</v>
      </c>
      <c r="H8" s="95"/>
      <c r="I8" s="86">
        <v>2822929881</v>
      </c>
      <c r="J8" s="95"/>
      <c r="K8" s="187">
        <f>I8/$I$12</f>
        <v>0.41943479884462159</v>
      </c>
      <c r="L8" s="76"/>
      <c r="M8" s="134"/>
      <c r="N8" s="134"/>
    </row>
    <row r="9" spans="1:14" ht="27" customHeight="1">
      <c r="A9" s="204" t="s">
        <v>106</v>
      </c>
      <c r="B9" s="95"/>
      <c r="C9" s="83" t="s">
        <v>110</v>
      </c>
      <c r="D9" s="95"/>
      <c r="E9" s="86">
        <v>0</v>
      </c>
      <c r="F9" s="95"/>
      <c r="G9" s="187">
        <f t="shared" ref="G9:G11" si="0">E9/$E$12</f>
        <v>0</v>
      </c>
      <c r="H9" s="95"/>
      <c r="I9" s="86">
        <v>2853769973</v>
      </c>
      <c r="J9" s="95"/>
      <c r="K9" s="187">
        <f t="shared" ref="K9:K11" si="1">I9/$I$12</f>
        <v>0.42401706207100659</v>
      </c>
      <c r="L9" s="76"/>
      <c r="M9" s="134"/>
      <c r="N9" s="134"/>
    </row>
    <row r="10" spans="1:14" ht="27" customHeight="1">
      <c r="A10" s="204" t="s">
        <v>108</v>
      </c>
      <c r="B10" s="95"/>
      <c r="C10" s="83" t="s">
        <v>112</v>
      </c>
      <c r="D10" s="95"/>
      <c r="E10" s="86">
        <v>67680273</v>
      </c>
      <c r="F10" s="95"/>
      <c r="G10" s="187">
        <f t="shared" si="0"/>
        <v>0.9989776756401354</v>
      </c>
      <c r="H10" s="95"/>
      <c r="I10" s="86">
        <v>1053599341</v>
      </c>
      <c r="J10" s="95"/>
      <c r="K10" s="187">
        <f t="shared" si="1"/>
        <v>0.15654523714156712</v>
      </c>
      <c r="L10" s="76"/>
      <c r="M10" s="134"/>
      <c r="N10" s="134"/>
    </row>
    <row r="11" spans="1:14" ht="27" customHeight="1" thickBot="1">
      <c r="A11" s="204" t="s">
        <v>107</v>
      </c>
      <c r="B11" s="95"/>
      <c r="C11" s="83" t="s">
        <v>111</v>
      </c>
      <c r="D11" s="95"/>
      <c r="E11" s="86">
        <v>9849</v>
      </c>
      <c r="F11" s="95"/>
      <c r="G11" s="187">
        <f t="shared" si="0"/>
        <v>1.4537369149470914E-4</v>
      </c>
      <c r="H11" s="95"/>
      <c r="I11" s="86">
        <v>19531</v>
      </c>
      <c r="J11" s="95"/>
      <c r="K11" s="187">
        <f t="shared" si="1"/>
        <v>2.9019428046623539E-6</v>
      </c>
      <c r="L11" s="76"/>
      <c r="M11" s="134"/>
      <c r="N11" s="134"/>
    </row>
    <row r="12" spans="1:14" s="359" customFormat="1" ht="22.5" thickBot="1">
      <c r="A12" s="357" t="s">
        <v>2</v>
      </c>
      <c r="B12" s="358"/>
      <c r="D12" s="360"/>
      <c r="E12" s="361">
        <f>SUM(E8:E11)</f>
        <v>67749535</v>
      </c>
      <c r="F12" s="334"/>
      <c r="G12" s="362">
        <f>SUM(G8:G11)</f>
        <v>1</v>
      </c>
      <c r="H12" s="334"/>
      <c r="I12" s="361">
        <f>SUM(I8:I11)</f>
        <v>6730318726</v>
      </c>
      <c r="J12" s="334"/>
      <c r="K12" s="362">
        <f>SUM(K8:K11)</f>
        <v>0.99999999999999989</v>
      </c>
      <c r="L12" s="363"/>
    </row>
    <row r="13" spans="1:14" ht="22.5" thickTop="1">
      <c r="F13" s="95"/>
      <c r="H13" s="95"/>
      <c r="J13" s="95"/>
    </row>
    <row r="14" spans="1:14">
      <c r="A14" s="359"/>
      <c r="B14" s="359"/>
      <c r="C14" s="359"/>
      <c r="D14" s="359"/>
      <c r="E14" s="359"/>
      <c r="F14" s="359"/>
      <c r="G14" s="359"/>
      <c r="H14" s="359"/>
      <c r="I14" s="359"/>
      <c r="J14" s="359"/>
      <c r="K14" s="359"/>
    </row>
    <row r="15" spans="1:14">
      <c r="A15" s="359"/>
      <c r="B15" s="359"/>
      <c r="C15" s="359"/>
      <c r="D15" s="359"/>
      <c r="E15" s="359"/>
      <c r="F15" s="359"/>
      <c r="G15" s="359"/>
      <c r="H15" s="359"/>
      <c r="I15" s="359"/>
      <c r="J15" s="359"/>
      <c r="K15" s="359"/>
    </row>
    <row r="16" spans="1:14">
      <c r="I16" s="92"/>
    </row>
    <row r="17" spans="3:9">
      <c r="C17" s="134"/>
      <c r="E17" s="92"/>
      <c r="I17" s="92"/>
    </row>
  </sheetData>
  <autoFilter ref="A7:L7" xr:uid="{00000000-0009-0000-0000-00000B000000}">
    <sortState xmlns:xlrd2="http://schemas.microsoft.com/office/spreadsheetml/2017/richdata2" ref="A8:L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rightToLeft="1" view="pageBreakPreview" zoomScaleNormal="100" zoomScaleSheetLayoutView="100" workbookViewId="0">
      <selection activeCell="E17" sqref="E17"/>
    </sheetView>
  </sheetViews>
  <sheetFormatPr defaultColWidth="9.140625" defaultRowHeight="18"/>
  <cols>
    <col min="1" max="1" width="32.42578125" style="44" customWidth="1"/>
    <col min="2" max="2" width="1.42578125" style="44" customWidth="1"/>
    <col min="3" max="3" width="17.7109375" style="44" bestFit="1" customWidth="1"/>
    <col min="4" max="4" width="0.85546875" style="44" customWidth="1"/>
    <col min="5" max="5" width="18.140625" style="44" customWidth="1"/>
    <col min="6" max="6" width="9.140625" style="44"/>
    <col min="7" max="7" width="11.28515625" style="44" bestFit="1" customWidth="1"/>
    <col min="8" max="8" width="10.85546875" style="44" bestFit="1" customWidth="1"/>
    <col min="9" max="9" width="9.140625" style="44"/>
    <col min="10" max="10" width="9.85546875" style="44" bestFit="1" customWidth="1"/>
    <col min="11" max="11" width="11.28515625" style="44" bestFit="1" customWidth="1"/>
    <col min="12" max="16384" width="9.140625" style="44"/>
  </cols>
  <sheetData>
    <row r="1" spans="1:11" s="22" customFormat="1" ht="18.75">
      <c r="A1" s="263" t="s">
        <v>94</v>
      </c>
      <c r="B1" s="263"/>
      <c r="C1" s="263"/>
      <c r="D1" s="263"/>
      <c r="E1" s="263"/>
    </row>
    <row r="2" spans="1:11" s="22" customFormat="1" ht="18.75">
      <c r="A2" s="263" t="s">
        <v>57</v>
      </c>
      <c r="B2" s="263"/>
      <c r="C2" s="263"/>
      <c r="D2" s="263"/>
      <c r="E2" s="263"/>
    </row>
    <row r="3" spans="1:11" s="22" customFormat="1" ht="18.75">
      <c r="A3" s="263" t="str">
        <f>' سهام'!A3:W3</f>
        <v>برای ماه منتهی به 1402/06/31</v>
      </c>
      <c r="B3" s="263"/>
      <c r="C3" s="263"/>
      <c r="D3" s="263"/>
      <c r="E3" s="263"/>
    </row>
    <row r="4" spans="1:11" ht="18.75">
      <c r="A4" s="266" t="s">
        <v>31</v>
      </c>
      <c r="B4" s="266"/>
      <c r="C4" s="266"/>
      <c r="D4" s="266"/>
      <c r="E4" s="266"/>
    </row>
    <row r="5" spans="1:11" ht="49.5" customHeight="1" thickBot="1">
      <c r="A5" s="205"/>
      <c r="B5" s="206"/>
      <c r="C5" s="207" t="s">
        <v>155</v>
      </c>
      <c r="D5" s="76"/>
      <c r="E5" s="207" t="s">
        <v>158</v>
      </c>
    </row>
    <row r="6" spans="1:11" ht="16.5" customHeight="1">
      <c r="A6" s="330"/>
      <c r="B6" s="332"/>
      <c r="C6" s="328" t="s">
        <v>6</v>
      </c>
      <c r="D6" s="183"/>
      <c r="E6" s="328" t="s">
        <v>6</v>
      </c>
    </row>
    <row r="7" spans="1:11" ht="18.75" thickBot="1">
      <c r="A7" s="331"/>
      <c r="B7" s="331"/>
      <c r="C7" s="329"/>
      <c r="D7" s="208"/>
      <c r="E7" s="329"/>
    </row>
    <row r="8" spans="1:11" ht="18.75">
      <c r="A8" s="76" t="s">
        <v>114</v>
      </c>
      <c r="B8" s="76"/>
      <c r="C8" s="222">
        <v>141390014</v>
      </c>
      <c r="D8" s="209"/>
      <c r="E8" s="222">
        <v>2241994655</v>
      </c>
      <c r="F8" s="88"/>
      <c r="G8" s="210"/>
      <c r="H8" s="210"/>
      <c r="J8" s="88"/>
      <c r="K8" s="88"/>
    </row>
    <row r="9" spans="1:11" ht="18.75">
      <c r="A9" s="76" t="s">
        <v>115</v>
      </c>
      <c r="B9" s="76"/>
      <c r="C9" s="222">
        <v>2388730</v>
      </c>
      <c r="D9" s="209"/>
      <c r="E9" s="222">
        <v>27449510</v>
      </c>
      <c r="F9" s="88"/>
      <c r="G9" s="211"/>
      <c r="H9" s="210"/>
      <c r="J9" s="88"/>
      <c r="K9" s="88"/>
    </row>
    <row r="10" spans="1:11" s="367" customFormat="1" ht="18.75" thickBot="1">
      <c r="A10" s="364" t="s">
        <v>2</v>
      </c>
      <c r="B10" s="363"/>
      <c r="C10" s="365">
        <f>SUM(C8:C9)</f>
        <v>143778744</v>
      </c>
      <c r="D10" s="366"/>
      <c r="E10" s="365">
        <f>SUM(E8:E9)</f>
        <v>2269444165</v>
      </c>
    </row>
    <row r="11" spans="1:11" ht="18.75" thickTop="1">
      <c r="D11" s="86"/>
    </row>
    <row r="16" spans="1:11">
      <c r="C16" s="88"/>
      <c r="E16" s="212"/>
    </row>
    <row r="17" spans="5:5">
      <c r="E17" s="8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3"/>
  <sheetViews>
    <sheetView rightToLeft="1" view="pageBreakPreview" zoomScale="50" zoomScaleNormal="100" zoomScaleSheetLayoutView="50" workbookViewId="0">
      <selection activeCell="A11" sqref="A11"/>
    </sheetView>
  </sheetViews>
  <sheetFormatPr defaultColWidth="9.140625" defaultRowHeight="30.75"/>
  <cols>
    <col min="1" max="1" width="55.42578125" style="51" bestFit="1" customWidth="1"/>
    <col min="2" max="2" width="1.85546875" style="51" customWidth="1"/>
    <col min="3" max="3" width="22.5703125" style="46" customWidth="1"/>
    <col min="4" max="4" width="1.140625" style="46" customWidth="1"/>
    <col min="5" max="5" width="32" style="46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51" customWidth="1"/>
    <col min="23" max="23" width="21.85546875" style="66" customWidth="1"/>
    <col min="24" max="24" width="21.140625" style="46" bestFit="1" customWidth="1"/>
    <col min="25" max="25" width="14.140625" style="46" bestFit="1" customWidth="1"/>
    <col min="26" max="26" width="9.140625" style="51"/>
    <col min="27" max="28" width="14.85546875" style="54" bestFit="1" customWidth="1"/>
    <col min="29" max="29" width="17.140625" style="51" bestFit="1" customWidth="1"/>
    <col min="30" max="16384" width="9.140625" style="51"/>
  </cols>
  <sheetData>
    <row r="1" spans="1:33" ht="31.5">
      <c r="A1" s="243" t="s">
        <v>94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</row>
    <row r="2" spans="1:33" ht="31.5">
      <c r="A2" s="243" t="s">
        <v>51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</row>
    <row r="3" spans="1:33" ht="31.5">
      <c r="A3" s="243" t="s">
        <v>134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</row>
    <row r="4" spans="1:33" ht="31.5">
      <c r="A4" s="249" t="s">
        <v>25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</row>
    <row r="5" spans="1:33" ht="31.5">
      <c r="A5" s="249" t="s">
        <v>26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</row>
    <row r="7" spans="1:33" ht="36.75" customHeight="1" thickBot="1">
      <c r="A7" s="55"/>
      <c r="B7" s="56"/>
      <c r="C7" s="236" t="s">
        <v>132</v>
      </c>
      <c r="D7" s="236"/>
      <c r="E7" s="236"/>
      <c r="F7" s="236"/>
      <c r="G7" s="236"/>
      <c r="H7" s="57"/>
      <c r="I7" s="250" t="s">
        <v>7</v>
      </c>
      <c r="J7" s="250"/>
      <c r="K7" s="250"/>
      <c r="L7" s="250"/>
      <c r="M7" s="250"/>
      <c r="O7" s="237" t="s">
        <v>135</v>
      </c>
      <c r="P7" s="237"/>
      <c r="Q7" s="237"/>
      <c r="R7" s="237"/>
      <c r="S7" s="237"/>
      <c r="T7" s="237"/>
      <c r="U7" s="237"/>
      <c r="V7" s="237"/>
      <c r="W7" s="237"/>
    </row>
    <row r="8" spans="1:33" ht="29.25" customHeight="1">
      <c r="A8" s="244" t="s">
        <v>1</v>
      </c>
      <c r="B8" s="58"/>
      <c r="C8" s="247" t="s">
        <v>3</v>
      </c>
      <c r="D8" s="238"/>
      <c r="E8" s="247" t="s">
        <v>0</v>
      </c>
      <c r="F8" s="238"/>
      <c r="G8" s="238" t="s">
        <v>21</v>
      </c>
      <c r="H8" s="214"/>
      <c r="I8" s="246" t="s">
        <v>4</v>
      </c>
      <c r="J8" s="246"/>
      <c r="K8" s="59"/>
      <c r="L8" s="246" t="s">
        <v>5</v>
      </c>
      <c r="M8" s="246"/>
      <c r="O8" s="247" t="s">
        <v>3</v>
      </c>
      <c r="P8" s="239"/>
      <c r="Q8" s="238" t="s">
        <v>33</v>
      </c>
      <c r="R8" s="229"/>
      <c r="S8" s="247" t="s">
        <v>0</v>
      </c>
      <c r="T8" s="239"/>
      <c r="U8" s="238" t="s">
        <v>21</v>
      </c>
      <c r="V8" s="60"/>
      <c r="W8" s="241" t="s">
        <v>22</v>
      </c>
    </row>
    <row r="9" spans="1:33" ht="49.5" customHeight="1" thickBot="1">
      <c r="A9" s="245"/>
      <c r="B9" s="58"/>
      <c r="C9" s="248"/>
      <c r="D9" s="239"/>
      <c r="E9" s="248"/>
      <c r="F9" s="239"/>
      <c r="G9" s="240"/>
      <c r="H9" s="214"/>
      <c r="I9" s="230" t="s">
        <v>3</v>
      </c>
      <c r="J9" s="230" t="s">
        <v>0</v>
      </c>
      <c r="K9" s="59"/>
      <c r="L9" s="230" t="s">
        <v>3</v>
      </c>
      <c r="M9" s="230" t="s">
        <v>50</v>
      </c>
      <c r="O9" s="248"/>
      <c r="P9" s="239"/>
      <c r="Q9" s="240"/>
      <c r="R9" s="229"/>
      <c r="S9" s="248"/>
      <c r="T9" s="239"/>
      <c r="U9" s="240"/>
      <c r="V9" s="60"/>
      <c r="W9" s="242"/>
    </row>
    <row r="10" spans="1:33" ht="28.5" customHeight="1">
      <c r="A10" s="46" t="s">
        <v>118</v>
      </c>
      <c r="C10" s="213">
        <v>35908</v>
      </c>
      <c r="E10" s="46">
        <v>1118687275</v>
      </c>
      <c r="G10" s="46">
        <v>955894627</v>
      </c>
      <c r="I10" s="46">
        <v>0</v>
      </c>
      <c r="J10" s="46">
        <v>0</v>
      </c>
      <c r="K10" s="61"/>
      <c r="L10" s="46">
        <v>2244</v>
      </c>
      <c r="M10" s="46">
        <v>69910166</v>
      </c>
      <c r="O10" s="46">
        <v>33664</v>
      </c>
      <c r="Q10" s="46" t="s">
        <v>136</v>
      </c>
      <c r="S10" s="46">
        <v>1048777109</v>
      </c>
      <c r="U10" s="46">
        <v>968439457</v>
      </c>
      <c r="V10" s="61"/>
      <c r="W10" s="62">
        <f>U10/درآمدها!$J$5</f>
        <v>4.6262238679238574E-3</v>
      </c>
      <c r="Z10" s="63"/>
      <c r="AC10" s="63"/>
      <c r="AD10" s="64"/>
      <c r="AE10" s="63"/>
      <c r="AF10" s="64"/>
      <c r="AG10" s="63"/>
    </row>
    <row r="11" spans="1:33" ht="28.5" customHeight="1">
      <c r="A11" s="46" t="s">
        <v>119</v>
      </c>
      <c r="C11" s="213">
        <v>2000000</v>
      </c>
      <c r="E11" s="46">
        <v>80336879712</v>
      </c>
      <c r="G11" s="46">
        <v>71372790000</v>
      </c>
      <c r="I11" s="46">
        <v>0</v>
      </c>
      <c r="J11" s="46">
        <v>0</v>
      </c>
      <c r="K11" s="61"/>
      <c r="L11" s="46">
        <v>0</v>
      </c>
      <c r="M11" s="46">
        <v>0</v>
      </c>
      <c r="O11" s="46">
        <v>2000000</v>
      </c>
      <c r="Q11" s="46" t="s">
        <v>137</v>
      </c>
      <c r="S11" s="46">
        <v>80336879712</v>
      </c>
      <c r="U11" s="46">
        <v>71372790000</v>
      </c>
      <c r="V11" s="61"/>
      <c r="W11" s="62">
        <f>U11/درآمدها!$J$5</f>
        <v>0.34094697632535353</v>
      </c>
      <c r="Z11" s="63"/>
      <c r="AC11" s="63"/>
      <c r="AD11" s="64"/>
      <c r="AE11" s="63"/>
      <c r="AF11" s="64"/>
      <c r="AG11" s="63"/>
    </row>
    <row r="12" spans="1:33" ht="28.5" customHeight="1">
      <c r="A12" s="46" t="s">
        <v>120</v>
      </c>
      <c r="C12" s="213">
        <v>521865</v>
      </c>
      <c r="E12" s="46">
        <v>6591452005</v>
      </c>
      <c r="G12" s="46">
        <v>6987695900</v>
      </c>
      <c r="I12" s="46">
        <v>270216</v>
      </c>
      <c r="J12" s="46">
        <v>0</v>
      </c>
      <c r="K12" s="61"/>
      <c r="L12" s="46">
        <v>393610</v>
      </c>
      <c r="M12" s="46">
        <v>1558536459</v>
      </c>
      <c r="O12" s="46">
        <v>398471</v>
      </c>
      <c r="Q12" s="46" t="s">
        <v>138</v>
      </c>
      <c r="S12" s="46">
        <v>5032915546</v>
      </c>
      <c r="U12" s="46">
        <v>5664231398</v>
      </c>
      <c r="V12" s="61"/>
      <c r="W12" s="62">
        <f>U12/درآمدها!$J$5</f>
        <v>2.7057966605414051E-2</v>
      </c>
      <c r="Z12" s="63"/>
      <c r="AC12" s="63"/>
      <c r="AD12" s="64"/>
      <c r="AE12" s="63"/>
      <c r="AF12" s="64"/>
      <c r="AG12" s="63"/>
    </row>
    <row r="13" spans="1:33" ht="28.5" customHeight="1">
      <c r="A13" s="46" t="s">
        <v>96</v>
      </c>
      <c r="C13" s="213">
        <v>1205000</v>
      </c>
      <c r="E13" s="46">
        <v>13803347600</v>
      </c>
      <c r="G13" s="46">
        <v>12553261021</v>
      </c>
      <c r="I13" s="46">
        <v>0</v>
      </c>
      <c r="J13" s="46">
        <v>0</v>
      </c>
      <c r="K13" s="61"/>
      <c r="L13" s="46">
        <v>159906</v>
      </c>
      <c r="M13" s="46">
        <v>1831732864</v>
      </c>
      <c r="O13" s="46">
        <v>1045094</v>
      </c>
      <c r="Q13" s="46" t="s">
        <v>139</v>
      </c>
      <c r="S13" s="46">
        <v>11971614736</v>
      </c>
      <c r="U13" s="46">
        <v>11500353900</v>
      </c>
      <c r="V13" s="61"/>
      <c r="W13" s="62">
        <f>U13/درآمدها!$J$5</f>
        <v>5.4937054987993138E-2</v>
      </c>
      <c r="Z13" s="63"/>
      <c r="AC13" s="63"/>
      <c r="AD13" s="64"/>
      <c r="AE13" s="63"/>
      <c r="AF13" s="64"/>
      <c r="AG13" s="63"/>
    </row>
    <row r="14" spans="1:33" ht="28.5" customHeight="1">
      <c r="A14" s="46" t="s">
        <v>97</v>
      </c>
      <c r="C14" s="213">
        <v>1900000</v>
      </c>
      <c r="E14" s="46">
        <v>7019313972</v>
      </c>
      <c r="G14" s="46">
        <v>6733197675</v>
      </c>
      <c r="I14" s="46">
        <v>0</v>
      </c>
      <c r="J14" s="46">
        <v>0</v>
      </c>
      <c r="K14" s="61"/>
      <c r="L14" s="46">
        <v>118787</v>
      </c>
      <c r="M14" s="46">
        <v>438843815</v>
      </c>
      <c r="O14" s="46">
        <v>1781213</v>
      </c>
      <c r="Q14" s="46" t="s">
        <v>140</v>
      </c>
      <c r="S14" s="46">
        <v>6580470157</v>
      </c>
      <c r="U14" s="46">
        <v>5789910344</v>
      </c>
      <c r="V14" s="61"/>
      <c r="W14" s="62">
        <f>U14/درآمدها!$J$5</f>
        <v>2.7658333448667027E-2</v>
      </c>
      <c r="Z14" s="63"/>
      <c r="AC14" s="63"/>
      <c r="AD14" s="64"/>
      <c r="AE14" s="63"/>
      <c r="AF14" s="64"/>
      <c r="AG14" s="63"/>
    </row>
    <row r="15" spans="1:33" ht="28.5" customHeight="1">
      <c r="A15" s="46" t="s">
        <v>122</v>
      </c>
      <c r="C15" s="213">
        <v>94803</v>
      </c>
      <c r="E15" s="46">
        <v>2195154588</v>
      </c>
      <c r="G15" s="46">
        <v>1908338178</v>
      </c>
      <c r="I15" s="46">
        <v>0</v>
      </c>
      <c r="J15" s="46">
        <v>0</v>
      </c>
      <c r="K15" s="61"/>
      <c r="L15" s="46">
        <v>5704</v>
      </c>
      <c r="M15" s="46">
        <v>132075586</v>
      </c>
      <c r="O15" s="46">
        <v>89099</v>
      </c>
      <c r="Q15" s="46" t="s">
        <v>141</v>
      </c>
      <c r="S15" s="46">
        <v>2063079002</v>
      </c>
      <c r="U15" s="46">
        <v>2151337636</v>
      </c>
      <c r="V15" s="61"/>
      <c r="W15" s="62">
        <f>U15/درآمدها!$J$5</f>
        <v>1.0276914522314932E-2</v>
      </c>
      <c r="Z15" s="63"/>
      <c r="AC15" s="63"/>
      <c r="AD15" s="64"/>
      <c r="AE15" s="63"/>
      <c r="AF15" s="64"/>
      <c r="AG15" s="63"/>
    </row>
    <row r="16" spans="1:33" ht="28.5" customHeight="1">
      <c r="A16" s="46" t="s">
        <v>98</v>
      </c>
      <c r="C16" s="213">
        <v>636000</v>
      </c>
      <c r="E16" s="46">
        <v>13766376745</v>
      </c>
      <c r="G16" s="46">
        <v>11348273611</v>
      </c>
      <c r="I16" s="46">
        <v>0</v>
      </c>
      <c r="J16" s="46">
        <v>0</v>
      </c>
      <c r="K16" s="61"/>
      <c r="L16" s="46">
        <v>84398</v>
      </c>
      <c r="M16" s="46">
        <v>1826815511</v>
      </c>
      <c r="O16" s="46">
        <v>551602</v>
      </c>
      <c r="Q16" s="46" t="s">
        <v>142</v>
      </c>
      <c r="S16" s="46">
        <v>11939561234</v>
      </c>
      <c r="U16" s="46">
        <v>11437954538</v>
      </c>
      <c r="V16" s="61"/>
      <c r="W16" s="62">
        <f>U16/درآمدها!$J$5</f>
        <v>5.4638973971424629E-2</v>
      </c>
      <c r="Z16" s="63"/>
      <c r="AC16" s="63"/>
      <c r="AD16" s="64"/>
      <c r="AE16" s="63"/>
      <c r="AF16" s="64"/>
      <c r="AG16" s="63"/>
    </row>
    <row r="17" spans="1:33" ht="28.5" customHeight="1">
      <c r="A17" s="46" t="s">
        <v>99</v>
      </c>
      <c r="C17" s="213">
        <v>354000</v>
      </c>
      <c r="E17" s="46">
        <v>8335613257</v>
      </c>
      <c r="G17" s="46">
        <v>6773953725</v>
      </c>
      <c r="I17" s="46">
        <v>0</v>
      </c>
      <c r="J17" s="46">
        <v>0</v>
      </c>
      <c r="K17" s="61"/>
      <c r="L17" s="46">
        <v>46975</v>
      </c>
      <c r="M17" s="46">
        <v>1106117042</v>
      </c>
      <c r="O17" s="46">
        <v>307025</v>
      </c>
      <c r="Q17" s="46" t="s">
        <v>143</v>
      </c>
      <c r="S17" s="46">
        <v>7229496215</v>
      </c>
      <c r="U17" s="46">
        <v>6329810699</v>
      </c>
      <c r="V17" s="61"/>
      <c r="W17" s="62">
        <f>U17/درآمدها!$J$5</f>
        <v>3.0237431078929691E-2</v>
      </c>
      <c r="Z17" s="63"/>
      <c r="AC17" s="63"/>
      <c r="AD17" s="64"/>
      <c r="AE17" s="63"/>
      <c r="AF17" s="64"/>
      <c r="AG17" s="63"/>
    </row>
    <row r="18" spans="1:33" ht="28.5" customHeight="1">
      <c r="A18" s="46" t="s">
        <v>100</v>
      </c>
      <c r="C18" s="213">
        <v>494000</v>
      </c>
      <c r="E18" s="46">
        <v>9506083428</v>
      </c>
      <c r="G18" s="46">
        <v>7483765072</v>
      </c>
      <c r="I18" s="46">
        <v>0</v>
      </c>
      <c r="J18" s="46">
        <v>0</v>
      </c>
      <c r="K18" s="61"/>
      <c r="L18" s="46">
        <v>65554</v>
      </c>
      <c r="M18" s="46">
        <v>1261461120</v>
      </c>
      <c r="O18" s="46">
        <v>428446</v>
      </c>
      <c r="Q18" s="46" t="s">
        <v>144</v>
      </c>
      <c r="S18" s="46">
        <v>8244622308</v>
      </c>
      <c r="U18" s="46">
        <v>6733427564</v>
      </c>
      <c r="V18" s="61"/>
      <c r="W18" s="62">
        <f>U18/درآمدها!$J$5</f>
        <v>3.216550408428185E-2</v>
      </c>
      <c r="Z18" s="63"/>
      <c r="AC18" s="65"/>
      <c r="AD18" s="64"/>
      <c r="AE18" s="63"/>
      <c r="AF18" s="64"/>
      <c r="AG18" s="63"/>
    </row>
    <row r="19" spans="1:33" ht="28.5" customHeight="1">
      <c r="A19" s="46" t="s">
        <v>123</v>
      </c>
      <c r="C19" s="213">
        <v>440537</v>
      </c>
      <c r="E19" s="46">
        <v>6698654874</v>
      </c>
      <c r="G19" s="46">
        <v>6305987595</v>
      </c>
      <c r="I19" s="46">
        <v>0</v>
      </c>
      <c r="J19" s="46">
        <v>0</v>
      </c>
      <c r="K19" s="61"/>
      <c r="L19" s="46">
        <v>225703</v>
      </c>
      <c r="M19" s="46">
        <v>3431962584</v>
      </c>
      <c r="O19" s="46">
        <v>214834</v>
      </c>
      <c r="Q19" s="46" t="s">
        <v>145</v>
      </c>
      <c r="S19" s="46">
        <v>3266692290</v>
      </c>
      <c r="U19" s="46">
        <v>3211878298</v>
      </c>
      <c r="V19" s="61"/>
      <c r="W19" s="62">
        <f>U19/درآمدها!$J$5</f>
        <v>1.5343104760625481E-2</v>
      </c>
      <c r="Z19" s="63"/>
      <c r="AC19" s="63"/>
      <c r="AD19" s="64"/>
      <c r="AE19" s="63"/>
      <c r="AF19" s="64"/>
      <c r="AG19" s="63"/>
    </row>
    <row r="20" spans="1:33" ht="28.5" customHeight="1">
      <c r="A20" s="46" t="s">
        <v>131</v>
      </c>
      <c r="C20" s="213">
        <v>11300000</v>
      </c>
      <c r="E20" s="46">
        <v>76318809608</v>
      </c>
      <c r="G20" s="46">
        <v>83234788650</v>
      </c>
      <c r="I20" s="46">
        <v>0</v>
      </c>
      <c r="J20" s="46">
        <v>0</v>
      </c>
      <c r="K20" s="61"/>
      <c r="L20" s="46">
        <v>5650000</v>
      </c>
      <c r="M20" s="46">
        <v>38159404804</v>
      </c>
      <c r="O20" s="46">
        <v>5650000</v>
      </c>
      <c r="Q20" s="46" t="s">
        <v>146</v>
      </c>
      <c r="S20" s="46">
        <v>38159404804</v>
      </c>
      <c r="U20" s="46">
        <v>38247564825</v>
      </c>
      <c r="V20" s="61"/>
      <c r="W20" s="62">
        <f>U20/درآمدها!$J$5</f>
        <v>0.18270816621981148</v>
      </c>
      <c r="Z20" s="63"/>
      <c r="AC20" s="63"/>
      <c r="AD20" s="64"/>
      <c r="AE20" s="63"/>
      <c r="AF20" s="64"/>
      <c r="AG20" s="63"/>
    </row>
    <row r="21" spans="1:33" ht="28.5" customHeight="1">
      <c r="A21" s="46" t="s">
        <v>124</v>
      </c>
      <c r="C21" s="213">
        <v>8406</v>
      </c>
      <c r="E21" s="46">
        <v>806824775</v>
      </c>
      <c r="G21" s="46">
        <v>653187297</v>
      </c>
      <c r="I21" s="46">
        <v>0</v>
      </c>
      <c r="J21" s="46">
        <v>0</v>
      </c>
      <c r="K21" s="61"/>
      <c r="L21" s="46">
        <v>525</v>
      </c>
      <c r="M21" s="46">
        <v>50390555</v>
      </c>
      <c r="O21" s="46">
        <v>7881</v>
      </c>
      <c r="Q21" s="46" t="s">
        <v>147</v>
      </c>
      <c r="S21" s="46">
        <v>756434220</v>
      </c>
      <c r="U21" s="46">
        <v>639733268</v>
      </c>
      <c r="V21" s="61"/>
      <c r="W21" s="62">
        <f>U21/درآمدها!$J$5</f>
        <v>3.0559982786064134E-3</v>
      </c>
      <c r="Z21" s="63"/>
      <c r="AC21" s="63"/>
      <c r="AD21" s="64"/>
      <c r="AE21" s="63"/>
      <c r="AF21" s="64"/>
      <c r="AG21" s="63"/>
    </row>
    <row r="22" spans="1:33" ht="28.5" customHeight="1">
      <c r="A22" s="46" t="s">
        <v>125</v>
      </c>
      <c r="C22" s="213">
        <v>85286</v>
      </c>
      <c r="E22" s="46">
        <v>2174571777</v>
      </c>
      <c r="G22" s="46">
        <v>1842237860</v>
      </c>
      <c r="I22" s="46">
        <v>0</v>
      </c>
      <c r="J22" s="46">
        <v>0</v>
      </c>
      <c r="K22" s="61"/>
      <c r="L22" s="46">
        <v>5332</v>
      </c>
      <c r="M22" s="46">
        <v>135952169</v>
      </c>
      <c r="O22" s="46">
        <v>79954</v>
      </c>
      <c r="Q22" s="46" t="s">
        <v>148</v>
      </c>
      <c r="S22" s="46">
        <v>2038619608</v>
      </c>
      <c r="U22" s="46">
        <v>1948807274</v>
      </c>
      <c r="V22" s="61"/>
      <c r="W22" s="62">
        <f>U22/درآمدها!$J$5</f>
        <v>9.3094293709290992E-3</v>
      </c>
      <c r="Z22" s="63"/>
      <c r="AC22" s="63"/>
      <c r="AD22" s="64"/>
      <c r="AE22" s="63"/>
      <c r="AF22" s="64"/>
      <c r="AG22" s="63"/>
    </row>
    <row r="23" spans="1:33" ht="28.5" customHeight="1">
      <c r="A23" s="46" t="s">
        <v>101</v>
      </c>
      <c r="C23" s="213">
        <v>214650</v>
      </c>
      <c r="E23" s="46">
        <v>12411264712</v>
      </c>
      <c r="G23" s="46">
        <v>9230508738</v>
      </c>
      <c r="I23" s="46">
        <v>0</v>
      </c>
      <c r="J23" s="46">
        <v>0</v>
      </c>
      <c r="K23" s="61"/>
      <c r="L23" s="46">
        <v>28483</v>
      </c>
      <c r="M23" s="46">
        <v>1646913826</v>
      </c>
      <c r="O23" s="46">
        <v>186167</v>
      </c>
      <c r="Q23" s="46" t="s">
        <v>149</v>
      </c>
      <c r="S23" s="46">
        <v>10764350886</v>
      </c>
      <c r="U23" s="46">
        <v>8438704373</v>
      </c>
      <c r="V23" s="61"/>
      <c r="W23" s="62">
        <f>U23/درآمدها!$J$5</f>
        <v>4.0311591295196507E-2</v>
      </c>
      <c r="Z23" s="63"/>
      <c r="AC23" s="63"/>
      <c r="AD23" s="64"/>
      <c r="AE23" s="63"/>
      <c r="AF23" s="64"/>
      <c r="AG23" s="63"/>
    </row>
    <row r="24" spans="1:33" ht="28.5" customHeight="1">
      <c r="A24" s="46" t="s">
        <v>102</v>
      </c>
      <c r="C24" s="213">
        <v>400000</v>
      </c>
      <c r="E24" s="46">
        <v>13480833946</v>
      </c>
      <c r="G24" s="46">
        <v>9956404800</v>
      </c>
      <c r="I24" s="46">
        <v>0</v>
      </c>
      <c r="J24" s="46">
        <v>0</v>
      </c>
      <c r="K24" s="61"/>
      <c r="L24" s="46">
        <v>53080</v>
      </c>
      <c r="M24" s="46">
        <v>1788906664</v>
      </c>
      <c r="O24" s="46">
        <v>346920</v>
      </c>
      <c r="Q24" s="46" t="s">
        <v>150</v>
      </c>
      <c r="S24" s="46">
        <v>11691927282</v>
      </c>
      <c r="U24" s="46">
        <v>9042119760</v>
      </c>
      <c r="V24" s="61"/>
      <c r="W24" s="62">
        <f>U24/درآمدها!$J$5</f>
        <v>4.3194099484463636E-2</v>
      </c>
      <c r="Z24" s="63"/>
      <c r="AC24" s="63"/>
      <c r="AD24" s="64"/>
      <c r="AE24" s="63"/>
      <c r="AF24" s="64"/>
      <c r="AG24" s="63"/>
    </row>
    <row r="25" spans="1:33" ht="28.5" customHeight="1">
      <c r="A25" s="46" t="s">
        <v>126</v>
      </c>
      <c r="C25" s="213">
        <v>4862</v>
      </c>
      <c r="E25" s="46">
        <v>127012815</v>
      </c>
      <c r="G25" s="46">
        <v>129622971</v>
      </c>
      <c r="I25" s="46">
        <v>0</v>
      </c>
      <c r="J25" s="46">
        <v>0</v>
      </c>
      <c r="K25" s="61"/>
      <c r="L25" s="46">
        <v>303</v>
      </c>
      <c r="M25" s="46">
        <v>7915443</v>
      </c>
      <c r="O25" s="46">
        <v>4559</v>
      </c>
      <c r="Q25" s="46" t="s">
        <v>136</v>
      </c>
      <c r="S25" s="46">
        <v>119097372</v>
      </c>
      <c r="U25" s="46">
        <v>131152435</v>
      </c>
      <c r="V25" s="61"/>
      <c r="W25" s="62">
        <f>U25/درآمدها!$J$5</f>
        <v>6.2651363567204623E-4</v>
      </c>
      <c r="Z25" s="63"/>
      <c r="AC25" s="63"/>
      <c r="AD25" s="64"/>
      <c r="AE25" s="63"/>
      <c r="AF25" s="64"/>
      <c r="AG25" s="63"/>
    </row>
    <row r="26" spans="1:33" ht="28.5" customHeight="1">
      <c r="A26" s="46" t="s">
        <v>103</v>
      </c>
      <c r="C26" s="213">
        <v>630000</v>
      </c>
      <c r="E26" s="46">
        <v>13723299839</v>
      </c>
      <c r="G26" s="46">
        <v>12606442696</v>
      </c>
      <c r="I26" s="46">
        <v>0</v>
      </c>
      <c r="J26" s="46">
        <v>0</v>
      </c>
      <c r="K26" s="61"/>
      <c r="L26" s="46">
        <v>83602</v>
      </c>
      <c r="M26" s="46">
        <v>1821103672</v>
      </c>
      <c r="O26" s="46">
        <v>546398</v>
      </c>
      <c r="Q26" s="46" t="s">
        <v>151</v>
      </c>
      <c r="S26" s="46">
        <v>11902196167</v>
      </c>
      <c r="U26" s="46">
        <v>10716288972</v>
      </c>
      <c r="V26" s="61"/>
      <c r="W26" s="62">
        <f>U26/درآمدها!$J$5</f>
        <v>5.1191586071276336E-2</v>
      </c>
      <c r="Z26" s="63"/>
      <c r="AC26" s="63"/>
      <c r="AD26" s="64"/>
      <c r="AE26" s="63"/>
      <c r="AF26" s="64"/>
      <c r="AG26" s="63"/>
    </row>
    <row r="27" spans="1:33" ht="28.5" customHeight="1">
      <c r="A27" s="46" t="s">
        <v>104</v>
      </c>
      <c r="C27" s="213">
        <v>3142857</v>
      </c>
      <c r="E27" s="46">
        <v>11010933634</v>
      </c>
      <c r="G27" s="46">
        <v>11400048900</v>
      </c>
      <c r="I27" s="46">
        <v>0</v>
      </c>
      <c r="J27" s="46">
        <v>0</v>
      </c>
      <c r="K27" s="61"/>
      <c r="L27" s="46">
        <v>291946</v>
      </c>
      <c r="M27" s="46">
        <v>1022826693</v>
      </c>
      <c r="O27" s="46">
        <v>2850911</v>
      </c>
      <c r="Q27" s="46" t="s">
        <v>152</v>
      </c>
      <c r="S27" s="46">
        <v>9988106941</v>
      </c>
      <c r="U27" s="46">
        <v>11009888293</v>
      </c>
      <c r="V27" s="61"/>
      <c r="W27" s="62">
        <f>U27/درآمدها!$J$5</f>
        <v>5.2594106566077319E-2</v>
      </c>
      <c r="Z27" s="63"/>
      <c r="AC27" s="63"/>
      <c r="AD27" s="64"/>
      <c r="AE27" s="63"/>
      <c r="AF27" s="64"/>
      <c r="AG27" s="63"/>
    </row>
    <row r="28" spans="1:33" ht="28.5" customHeight="1" thickBot="1">
      <c r="A28" s="46" t="s">
        <v>2</v>
      </c>
      <c r="C28" s="213"/>
      <c r="E28" s="215">
        <v>279425114562</v>
      </c>
      <c r="G28" s="215">
        <v>261476399316</v>
      </c>
      <c r="J28" s="215">
        <v>0</v>
      </c>
      <c r="K28" s="61"/>
      <c r="M28" s="215">
        <f>SUM(M10:M27)</f>
        <v>56290868973</v>
      </c>
      <c r="S28" s="215">
        <f>SUM(S10:S27)</f>
        <v>223134245589</v>
      </c>
      <c r="U28" s="215">
        <f>SUM(U10:U27)</f>
        <v>205334393034</v>
      </c>
      <c r="V28" s="61"/>
      <c r="W28" s="233">
        <f>SUM(W10:W27)</f>
        <v>0.9808799745749609</v>
      </c>
      <c r="Z28" s="63"/>
      <c r="AC28" s="63"/>
      <c r="AD28" s="64"/>
      <c r="AE28" s="63"/>
      <c r="AF28" s="64"/>
      <c r="AG28" s="63"/>
    </row>
    <row r="29" spans="1:33" ht="31.5" thickTop="1">
      <c r="A29" s="46"/>
    </row>
    <row r="30" spans="1:33">
      <c r="J30" s="64"/>
      <c r="O30" s="67"/>
      <c r="U30" s="64"/>
    </row>
    <row r="31" spans="1:33">
      <c r="E31" s="68"/>
      <c r="G31" s="68"/>
    </row>
    <row r="33" spans="7:21">
      <c r="G33" s="68"/>
      <c r="S33" s="68"/>
      <c r="U33" s="68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2"/>
  <sheetViews>
    <sheetView rightToLeft="1" view="pageBreakPreview" zoomScale="50" zoomScaleNormal="100" zoomScaleSheetLayoutView="50" workbookViewId="0">
      <selection activeCell="Y6" sqref="Y6:AG6"/>
    </sheetView>
  </sheetViews>
  <sheetFormatPr defaultColWidth="9.140625" defaultRowHeight="15.75"/>
  <cols>
    <col min="1" max="1" width="45.7109375" style="4" customWidth="1"/>
    <col min="2" max="2" width="0.5703125" style="4" customWidth="1"/>
    <col min="3" max="3" width="12.5703125" style="4" customWidth="1"/>
    <col min="4" max="4" width="0.5703125" style="4" customWidth="1"/>
    <col min="5" max="5" width="29.140625" style="4" customWidth="1"/>
    <col min="6" max="6" width="0.5703125" style="4" customWidth="1"/>
    <col min="7" max="7" width="15.42578125" style="4" bestFit="1" customWidth="1"/>
    <col min="8" max="8" width="0.5703125" style="4" customWidth="1"/>
    <col min="9" max="9" width="16.5703125" style="4" bestFit="1" customWidth="1"/>
    <col min="10" max="10" width="0.42578125" style="4" customWidth="1"/>
    <col min="11" max="11" width="20.42578125" style="4" bestFit="1" customWidth="1"/>
    <col min="12" max="12" width="0.7109375" style="4" customWidth="1"/>
    <col min="13" max="13" width="13.7109375" style="4" bestFit="1" customWidth="1"/>
    <col min="14" max="14" width="1.140625" style="4" customWidth="1"/>
    <col min="15" max="15" width="19.42578125" style="4" bestFit="1" customWidth="1"/>
    <col min="16" max="16" width="0.5703125" style="4" customWidth="1"/>
    <col min="17" max="17" width="25.42578125" style="4" bestFit="1" customWidth="1"/>
    <col min="18" max="18" width="0.5703125" style="4" customWidth="1"/>
    <col min="19" max="19" width="13.7109375" style="4" bestFit="1" customWidth="1"/>
    <col min="20" max="20" width="25.42578125" style="4" bestFit="1" customWidth="1"/>
    <col min="21" max="21" width="0.5703125" style="4" customWidth="1"/>
    <col min="22" max="22" width="12.140625" style="4" bestFit="1" customWidth="1"/>
    <col min="23" max="23" width="23.7109375" style="4" bestFit="1" customWidth="1"/>
    <col min="24" max="24" width="0.5703125" style="4" customWidth="1"/>
    <col min="25" max="25" width="14.7109375" style="4" bestFit="1" customWidth="1"/>
    <col min="26" max="26" width="0.42578125" style="4" customWidth="1"/>
    <col min="27" max="27" width="23" style="4" bestFit="1" customWidth="1"/>
    <col min="28" max="28" width="0.7109375" style="4" customWidth="1"/>
    <col min="29" max="29" width="25.42578125" style="4" bestFit="1" customWidth="1"/>
    <col min="30" max="30" width="0.7109375" style="4" customWidth="1"/>
    <col min="31" max="31" width="25.42578125" style="4" bestFit="1" customWidth="1"/>
    <col min="32" max="32" width="0.7109375" style="4" customWidth="1"/>
    <col min="33" max="33" width="16.5703125" style="4" customWidth="1"/>
    <col min="34" max="34" width="9.140625" style="4"/>
    <col min="35" max="35" width="25.42578125" style="4" bestFit="1" customWidth="1"/>
    <col min="36" max="16384" width="9.140625" style="4"/>
  </cols>
  <sheetData>
    <row r="1" spans="1:35" s="3" customFormat="1" ht="24.75">
      <c r="A1" s="254" t="s">
        <v>94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</row>
    <row r="2" spans="1:35" s="3" customFormat="1" ht="24.75">
      <c r="A2" s="254" t="s">
        <v>51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</row>
    <row r="3" spans="1:35" s="3" customFormat="1" ht="24.75">
      <c r="A3" s="254" t="str">
        <f>' سهام'!A3:W3</f>
        <v>برای ماه منتهی به 1402/06/31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</row>
    <row r="4" spans="1:35" ht="24.75">
      <c r="A4" s="261" t="s">
        <v>68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</row>
    <row r="5" spans="1:35" ht="24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ht="27.75" customHeight="1" thickBot="1">
      <c r="A6" s="253" t="s">
        <v>69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 t="s">
        <v>132</v>
      </c>
      <c r="N6" s="253"/>
      <c r="O6" s="253"/>
      <c r="P6" s="253"/>
      <c r="Q6" s="253"/>
      <c r="R6" s="6"/>
      <c r="S6" s="262" t="s">
        <v>7</v>
      </c>
      <c r="T6" s="262"/>
      <c r="U6" s="262"/>
      <c r="V6" s="262"/>
      <c r="W6" s="262"/>
      <c r="X6" s="5"/>
      <c r="Y6" s="253" t="s">
        <v>135</v>
      </c>
      <c r="Z6" s="253"/>
      <c r="AA6" s="253"/>
      <c r="AB6" s="253"/>
      <c r="AC6" s="253"/>
      <c r="AD6" s="253"/>
      <c r="AE6" s="253"/>
      <c r="AF6" s="253"/>
      <c r="AG6" s="253"/>
    </row>
    <row r="7" spans="1:35" ht="26.25" customHeight="1">
      <c r="A7" s="251" t="s">
        <v>70</v>
      </c>
      <c r="B7" s="7"/>
      <c r="C7" s="257" t="s">
        <v>71</v>
      </c>
      <c r="D7" s="8"/>
      <c r="E7" s="259" t="s">
        <v>76</v>
      </c>
      <c r="F7" s="8"/>
      <c r="G7" s="252" t="s">
        <v>72</v>
      </c>
      <c r="H7" s="8"/>
      <c r="I7" s="257" t="s">
        <v>23</v>
      </c>
      <c r="J7" s="8"/>
      <c r="K7" s="259" t="s">
        <v>73</v>
      </c>
      <c r="L7" s="9"/>
      <c r="M7" s="255" t="s">
        <v>3</v>
      </c>
      <c r="N7" s="252"/>
      <c r="O7" s="252" t="s">
        <v>0</v>
      </c>
      <c r="P7" s="252"/>
      <c r="Q7" s="252" t="s">
        <v>21</v>
      </c>
      <c r="R7" s="8"/>
      <c r="S7" s="254" t="s">
        <v>4</v>
      </c>
      <c r="T7" s="254"/>
      <c r="U7" s="10"/>
      <c r="V7" s="254" t="s">
        <v>5</v>
      </c>
      <c r="W7" s="254"/>
      <c r="X7" s="5"/>
      <c r="Y7" s="255" t="s">
        <v>3</v>
      </c>
      <c r="Z7" s="251"/>
      <c r="AA7" s="252" t="s">
        <v>74</v>
      </c>
      <c r="AB7" s="7"/>
      <c r="AC7" s="252" t="s">
        <v>0</v>
      </c>
      <c r="AD7" s="251"/>
      <c r="AE7" s="252" t="s">
        <v>21</v>
      </c>
      <c r="AF7" s="11"/>
      <c r="AG7" s="252" t="s">
        <v>22</v>
      </c>
    </row>
    <row r="8" spans="1:35" s="15" customFormat="1" ht="55.5" customHeight="1" thickBot="1">
      <c r="A8" s="253"/>
      <c r="B8" s="7"/>
      <c r="C8" s="258"/>
      <c r="D8" s="8"/>
      <c r="E8" s="258"/>
      <c r="F8" s="8"/>
      <c r="G8" s="253"/>
      <c r="H8" s="8"/>
      <c r="I8" s="258"/>
      <c r="J8" s="8"/>
      <c r="K8" s="258"/>
      <c r="L8" s="6"/>
      <c r="M8" s="256"/>
      <c r="N8" s="260"/>
      <c r="O8" s="253"/>
      <c r="P8" s="260"/>
      <c r="Q8" s="253"/>
      <c r="R8" s="8"/>
      <c r="S8" s="12" t="s">
        <v>3</v>
      </c>
      <c r="T8" s="12" t="s">
        <v>0</v>
      </c>
      <c r="U8" s="13"/>
      <c r="V8" s="12" t="s">
        <v>3</v>
      </c>
      <c r="W8" s="12" t="s">
        <v>50</v>
      </c>
      <c r="X8" s="14"/>
      <c r="Y8" s="256"/>
      <c r="Z8" s="251"/>
      <c r="AA8" s="253"/>
      <c r="AB8" s="7"/>
      <c r="AC8" s="253"/>
      <c r="AD8" s="251"/>
      <c r="AE8" s="253"/>
      <c r="AF8" s="11"/>
      <c r="AG8" s="253"/>
    </row>
    <row r="9" spans="1:35" s="15" customFormat="1" ht="55.5" customHeight="1" thickBot="1">
      <c r="A9" s="53"/>
      <c r="B9" s="41"/>
      <c r="C9" s="35"/>
      <c r="D9" s="43"/>
      <c r="E9" s="35"/>
      <c r="F9" s="43"/>
      <c r="G9" s="35"/>
      <c r="H9" s="43"/>
      <c r="I9" s="35"/>
      <c r="J9" s="35"/>
      <c r="K9" s="42"/>
      <c r="L9" s="6"/>
      <c r="M9" s="45"/>
      <c r="N9" s="2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G9" s="50"/>
      <c r="AI9" s="45"/>
    </row>
    <row r="10" spans="1:35" s="39" customFormat="1" ht="32.25" thickBot="1">
      <c r="A10" s="1" t="s">
        <v>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4"/>
      <c r="N10" s="4"/>
      <c r="O10" s="37">
        <f>SUM(O9:O9)</f>
        <v>0</v>
      </c>
      <c r="P10" s="4"/>
      <c r="Q10" s="37">
        <f>SUM(Q9:Q9)</f>
        <v>0</v>
      </c>
      <c r="R10" s="4"/>
      <c r="S10" s="4"/>
      <c r="T10" s="37">
        <f>SUM(T9:T9)</f>
        <v>0</v>
      </c>
      <c r="U10" s="4"/>
      <c r="V10" s="4"/>
      <c r="W10" s="37">
        <f>SUM(W9:W9)</f>
        <v>0</v>
      </c>
      <c r="X10" s="4"/>
      <c r="Y10" s="4"/>
      <c r="Z10" s="4"/>
      <c r="AA10" s="4"/>
      <c r="AB10" s="4"/>
      <c r="AC10" s="37">
        <f>SUM(AC9:AC9)</f>
        <v>0</v>
      </c>
      <c r="AD10" s="4"/>
      <c r="AE10" s="37">
        <f>SUM(AE9:AE9)</f>
        <v>0</v>
      </c>
      <c r="AF10" s="4"/>
      <c r="AG10" s="38">
        <f>SUM(AG9:AG9)</f>
        <v>0</v>
      </c>
    </row>
    <row r="11" spans="1:35" s="33" customFormat="1" ht="32.25" thickTop="1">
      <c r="M11" s="4"/>
      <c r="N11" s="4"/>
      <c r="P11" s="4"/>
      <c r="R11" s="4"/>
      <c r="S11" s="4"/>
      <c r="U11" s="4"/>
      <c r="V11" s="4"/>
      <c r="X11" s="4"/>
      <c r="Y11" s="4"/>
      <c r="Z11" s="4"/>
      <c r="AA11" s="4"/>
      <c r="AB11" s="4"/>
      <c r="AD11" s="4"/>
      <c r="AF11" s="4"/>
    </row>
    <row r="12" spans="1:35" s="45" customFormat="1" ht="30.75"/>
    <row r="13" spans="1:35" s="45" customFormat="1" ht="30.75">
      <c r="AG13" s="50"/>
    </row>
    <row r="14" spans="1:35" s="45" customFormat="1" ht="30.75">
      <c r="AC14" s="50"/>
      <c r="AG14" s="50"/>
    </row>
    <row r="15" spans="1:35" s="45" customFormat="1" ht="30.75">
      <c r="AC15" s="50"/>
      <c r="AG15" s="50"/>
    </row>
    <row r="16" spans="1:35" s="45" customFormat="1" ht="30.75">
      <c r="AC16" s="50"/>
      <c r="AG16" s="52"/>
    </row>
    <row r="17" s="45" customFormat="1" ht="30.75"/>
    <row r="18" s="45" customFormat="1" ht="30.75"/>
    <row r="19" s="45" customFormat="1" ht="30.75"/>
    <row r="20" s="45" customFormat="1" ht="30.75"/>
    <row r="21" s="45" customFormat="1" ht="30.75"/>
    <row r="22" s="45" customFormat="1" ht="30.75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view="pageBreakPreview" zoomScale="90" zoomScaleNormal="100" zoomScaleSheetLayoutView="90" workbookViewId="0">
      <selection sqref="A1:XFD1048576"/>
    </sheetView>
  </sheetViews>
  <sheetFormatPr defaultColWidth="9.140625" defaultRowHeight="15"/>
  <cols>
    <col min="1" max="1" width="39.140625" style="69" bestFit="1" customWidth="1"/>
    <col min="2" max="2" width="0.7109375" style="69" customWidth="1"/>
    <col min="3" max="3" width="24.28515625" style="69" customWidth="1"/>
    <col min="4" max="4" width="0.7109375" style="69" customWidth="1"/>
    <col min="5" max="5" width="9.5703125" style="69" bestFit="1" customWidth="1"/>
    <col min="6" max="6" width="0.7109375" style="69" customWidth="1"/>
    <col min="7" max="7" width="15.85546875" style="69" bestFit="1" customWidth="1"/>
    <col min="8" max="8" width="0.7109375" style="69" customWidth="1"/>
    <col min="9" max="9" width="9.28515625" style="69" customWidth="1"/>
    <col min="10" max="10" width="0.5703125" style="69" customWidth="1"/>
    <col min="11" max="11" width="21.28515625" style="91" customWidth="1"/>
    <col min="12" max="12" width="0.7109375" style="69" customWidth="1"/>
    <col min="13" max="13" width="21.85546875" style="69" customWidth="1"/>
    <col min="14" max="14" width="0.42578125" style="69" customWidth="1"/>
    <col min="15" max="15" width="22.140625" style="69" customWidth="1"/>
    <col min="16" max="16" width="0.42578125" style="69" customWidth="1"/>
    <col min="17" max="17" width="18.42578125" style="69" customWidth="1"/>
    <col min="18" max="18" width="0.5703125" style="69" customWidth="1"/>
    <col min="19" max="19" width="12.140625" style="69" customWidth="1"/>
    <col min="20" max="16384" width="9.140625" style="69"/>
  </cols>
  <sheetData>
    <row r="1" spans="1:27" ht="18.75">
      <c r="A1" s="263" t="s">
        <v>94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27" ht="18.75">
      <c r="A2" s="263" t="s">
        <v>51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</row>
    <row r="3" spans="1:27" ht="18.75">
      <c r="A3" s="263" t="str">
        <f>' سهام'!A3:W3</f>
        <v>برای ماه منتهی به 1402/06/31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27" s="70" customFormat="1" ht="18.75">
      <c r="A4" s="266" t="s">
        <v>52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</row>
    <row r="5" spans="1:27" ht="18.75" thickBot="1">
      <c r="A5" s="44"/>
      <c r="B5" s="44"/>
      <c r="C5" s="71"/>
      <c r="D5" s="71"/>
      <c r="E5" s="71"/>
      <c r="F5" s="71"/>
      <c r="G5" s="71"/>
      <c r="H5" s="71"/>
      <c r="I5" s="71"/>
      <c r="J5" s="71"/>
      <c r="K5" s="72"/>
      <c r="L5" s="71"/>
      <c r="M5" s="71"/>
      <c r="N5" s="71"/>
      <c r="O5" s="71"/>
      <c r="P5" s="71"/>
      <c r="Q5" s="71"/>
      <c r="R5" s="71"/>
      <c r="S5" s="71"/>
    </row>
    <row r="6" spans="1:27" ht="18.75" customHeight="1" thickBot="1">
      <c r="A6" s="73"/>
      <c r="B6" s="44"/>
      <c r="C6" s="267" t="s">
        <v>11</v>
      </c>
      <c r="D6" s="267"/>
      <c r="E6" s="267"/>
      <c r="F6" s="267"/>
      <c r="G6" s="267"/>
      <c r="H6" s="267"/>
      <c r="I6" s="267"/>
      <c r="J6" s="74"/>
      <c r="K6" s="75" t="s">
        <v>132</v>
      </c>
      <c r="L6" s="232"/>
      <c r="M6" s="278" t="s">
        <v>7</v>
      </c>
      <c r="N6" s="278"/>
      <c r="O6" s="278"/>
      <c r="P6" s="44"/>
      <c r="Q6" s="267" t="s">
        <v>135</v>
      </c>
      <c r="R6" s="267"/>
      <c r="S6" s="267"/>
    </row>
    <row r="7" spans="1:27" ht="24" customHeight="1">
      <c r="A7" s="270" t="s">
        <v>8</v>
      </c>
      <c r="B7" s="77"/>
      <c r="C7" s="275" t="s">
        <v>9</v>
      </c>
      <c r="D7" s="78"/>
      <c r="E7" s="275" t="s">
        <v>10</v>
      </c>
      <c r="F7" s="78"/>
      <c r="G7" s="275" t="s">
        <v>34</v>
      </c>
      <c r="H7" s="78"/>
      <c r="I7" s="275" t="s">
        <v>89</v>
      </c>
      <c r="J7" s="270"/>
      <c r="K7" s="273" t="s">
        <v>6</v>
      </c>
      <c r="L7" s="77"/>
      <c r="M7" s="276" t="s">
        <v>36</v>
      </c>
      <c r="N7" s="79"/>
      <c r="O7" s="276" t="s">
        <v>37</v>
      </c>
      <c r="P7" s="44"/>
      <c r="Q7" s="268" t="s">
        <v>6</v>
      </c>
      <c r="R7" s="270"/>
      <c r="S7" s="264" t="s">
        <v>22</v>
      </c>
    </row>
    <row r="8" spans="1:27" ht="18.75" thickBot="1">
      <c r="A8" s="271"/>
      <c r="B8" s="77"/>
      <c r="C8" s="265"/>
      <c r="D8" s="80"/>
      <c r="E8" s="265"/>
      <c r="F8" s="80"/>
      <c r="G8" s="265"/>
      <c r="H8" s="80"/>
      <c r="I8" s="265"/>
      <c r="J8" s="272"/>
      <c r="K8" s="274"/>
      <c r="L8" s="77"/>
      <c r="M8" s="277"/>
      <c r="N8" s="81"/>
      <c r="O8" s="277"/>
      <c r="P8" s="44"/>
      <c r="Q8" s="269"/>
      <c r="R8" s="270"/>
      <c r="S8" s="265"/>
    </row>
    <row r="9" spans="1:27" s="44" customFormat="1" ht="18">
      <c r="A9" s="82" t="s">
        <v>107</v>
      </c>
      <c r="C9" s="83" t="s">
        <v>111</v>
      </c>
      <c r="E9" s="84" t="s">
        <v>92</v>
      </c>
      <c r="G9" s="83" t="s">
        <v>93</v>
      </c>
      <c r="I9" s="85">
        <v>5</v>
      </c>
      <c r="J9" s="86"/>
      <c r="K9" s="86">
        <v>422650571</v>
      </c>
      <c r="L9" s="86"/>
      <c r="M9" s="86">
        <v>18819978562</v>
      </c>
      <c r="N9" s="86"/>
      <c r="O9" s="86">
        <v>19240300000</v>
      </c>
      <c r="P9" s="86"/>
      <c r="Q9" s="86">
        <v>2329133</v>
      </c>
      <c r="S9" s="87">
        <f>Q9/درآمدها!$J$5</f>
        <v>1.1126240879887134E-5</v>
      </c>
      <c r="T9" s="64"/>
      <c r="U9" s="88"/>
      <c r="V9" s="64"/>
      <c r="W9" s="88"/>
      <c r="X9" s="64"/>
      <c r="Y9" s="88"/>
      <c r="Z9" s="64"/>
      <c r="AA9" s="88"/>
    </row>
    <row r="10" spans="1:27" s="44" customFormat="1" ht="18">
      <c r="A10" s="82" t="s">
        <v>105</v>
      </c>
      <c r="C10" s="83" t="s">
        <v>109</v>
      </c>
      <c r="E10" s="84" t="s">
        <v>92</v>
      </c>
      <c r="G10" s="83" t="s">
        <v>93</v>
      </c>
      <c r="I10" s="85">
        <v>18</v>
      </c>
      <c r="J10" s="86"/>
      <c r="K10" s="86">
        <v>2183186694</v>
      </c>
      <c r="L10" s="86"/>
      <c r="M10" s="86">
        <v>11645966737</v>
      </c>
      <c r="N10" s="86"/>
      <c r="O10" s="86">
        <v>13731643996</v>
      </c>
      <c r="P10" s="86"/>
      <c r="Q10" s="86">
        <v>97509435</v>
      </c>
      <c r="S10" s="87">
        <f>Q10/درآمدها!$J$5</f>
        <v>4.6580142133218551E-4</v>
      </c>
      <c r="T10" s="64"/>
      <c r="U10" s="88"/>
      <c r="V10" s="64"/>
      <c r="W10" s="88"/>
      <c r="X10" s="64"/>
      <c r="Y10" s="88"/>
      <c r="AA10" s="88"/>
    </row>
    <row r="11" spans="1:27" s="44" customFormat="1" ht="18">
      <c r="A11" s="82" t="s">
        <v>106</v>
      </c>
      <c r="C11" s="83" t="s">
        <v>110</v>
      </c>
      <c r="E11" s="84" t="s">
        <v>92</v>
      </c>
      <c r="G11" s="83" t="s">
        <v>93</v>
      </c>
      <c r="I11" s="85"/>
      <c r="J11" s="86"/>
      <c r="K11" s="86">
        <v>0</v>
      </c>
      <c r="L11" s="86"/>
      <c r="M11" s="86">
        <v>0</v>
      </c>
      <c r="N11" s="86"/>
      <c r="O11" s="86">
        <v>0</v>
      </c>
      <c r="P11" s="86"/>
      <c r="Q11" s="86">
        <v>0</v>
      </c>
      <c r="S11" s="87">
        <f>Q11/درآمدها!$J$5</f>
        <v>0</v>
      </c>
      <c r="T11" s="64"/>
      <c r="U11" s="88"/>
      <c r="V11" s="64"/>
      <c r="W11" s="88"/>
      <c r="X11" s="64"/>
      <c r="Y11" s="88"/>
      <c r="Z11" s="64"/>
      <c r="AA11" s="88"/>
    </row>
    <row r="12" spans="1:27" s="44" customFormat="1" ht="18.75" thickBot="1">
      <c r="A12" s="82" t="s">
        <v>108</v>
      </c>
      <c r="C12" s="83" t="s">
        <v>112</v>
      </c>
      <c r="E12" s="84" t="s">
        <v>130</v>
      </c>
      <c r="G12" s="83" t="s">
        <v>93</v>
      </c>
      <c r="I12" s="89">
        <v>22.5</v>
      </c>
      <c r="J12" s="86"/>
      <c r="K12" s="86">
        <v>18644000000</v>
      </c>
      <c r="L12" s="86"/>
      <c r="M12" s="86">
        <v>0</v>
      </c>
      <c r="N12" s="86"/>
      <c r="O12" s="86">
        <v>18644000000</v>
      </c>
      <c r="P12" s="86"/>
      <c r="Q12" s="86"/>
      <c r="S12" s="87">
        <f>Q12/درآمدها!$J$5</f>
        <v>0</v>
      </c>
      <c r="T12" s="64"/>
    </row>
    <row r="13" spans="1:27" s="44" customFormat="1" ht="24" customHeight="1" thickBot="1">
      <c r="A13" s="77" t="s">
        <v>2</v>
      </c>
      <c r="B13" s="77"/>
      <c r="C13" s="77"/>
      <c r="D13" s="77"/>
      <c r="E13" s="77"/>
      <c r="F13" s="77"/>
      <c r="G13" s="77"/>
      <c r="H13" s="77"/>
      <c r="I13" s="77"/>
      <c r="J13" s="231"/>
      <c r="K13" s="234">
        <f>SUM(K9:K12)</f>
        <v>21249837265</v>
      </c>
      <c r="M13" s="234">
        <f>SUM(M9:M12)</f>
        <v>30465945299</v>
      </c>
      <c r="O13" s="234">
        <f>SUM(O9:O12)</f>
        <v>51615943996</v>
      </c>
      <c r="Q13" s="234">
        <f>SUM(Q9:Q12)</f>
        <v>99838568</v>
      </c>
      <c r="S13" s="90">
        <f>SUM(S9:S12)</f>
        <v>4.7692766221207265E-4</v>
      </c>
    </row>
    <row r="14" spans="1:27" ht="18.75" thickTop="1">
      <c r="L14" s="44"/>
      <c r="N14" s="44"/>
      <c r="P14" s="44"/>
      <c r="R14" s="44"/>
    </row>
    <row r="15" spans="1:27" ht="18">
      <c r="L15" s="44"/>
      <c r="N15" s="44"/>
      <c r="P15" s="44"/>
      <c r="R15" s="44"/>
    </row>
    <row r="16" spans="1:27" ht="21.75">
      <c r="K16" s="64"/>
      <c r="L16" s="92"/>
      <c r="M16" s="64"/>
      <c r="N16" s="27"/>
      <c r="O16" s="64"/>
      <c r="P16" s="92"/>
      <c r="Q16" s="64"/>
    </row>
    <row r="17" spans="11:17" ht="21.75">
      <c r="K17" s="92"/>
      <c r="L17" s="92"/>
      <c r="M17" s="92"/>
      <c r="N17" s="92"/>
      <c r="O17" s="92"/>
      <c r="P17" s="92"/>
      <c r="Q17" s="92"/>
    </row>
    <row r="18" spans="11:17" ht="21.75">
      <c r="K18" s="92"/>
      <c r="M18" s="92"/>
      <c r="O18" s="92"/>
      <c r="Q18" s="92"/>
    </row>
    <row r="19" spans="11:17" ht="21.75">
      <c r="K19" s="92"/>
      <c r="L19" s="92"/>
      <c r="M19" s="92"/>
      <c r="N19" s="92"/>
      <c r="O19" s="92"/>
      <c r="P19" s="92"/>
      <c r="Q19" s="92"/>
    </row>
    <row r="20" spans="11:17" ht="21.75">
      <c r="K20" s="92"/>
      <c r="M20" s="92"/>
      <c r="O20" s="92"/>
      <c r="Q20" s="92"/>
    </row>
    <row r="21" spans="11:17">
      <c r="Q21" s="93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G12" sqref="G12"/>
    </sheetView>
  </sheetViews>
  <sheetFormatPr defaultColWidth="9.140625" defaultRowHeight="18"/>
  <cols>
    <col min="1" max="1" width="65.7109375" style="119" customWidth="1"/>
    <col min="2" max="2" width="1" style="119" customWidth="1"/>
    <col min="3" max="3" width="9.140625" style="95"/>
    <col min="4" max="4" width="1.140625" style="95" customWidth="1"/>
    <col min="5" max="5" width="25.28515625" style="120" bestFit="1" customWidth="1"/>
    <col min="6" max="6" width="1" style="95" customWidth="1"/>
    <col min="7" max="7" width="19.7109375" style="95" customWidth="1"/>
    <col min="8" max="8" width="0.42578125" style="95" customWidth="1"/>
    <col min="9" max="9" width="24.5703125" style="95" customWidth="1"/>
    <col min="10" max="10" width="21.28515625" style="122" bestFit="1" customWidth="1"/>
    <col min="11" max="11" width="17.7109375" style="122" bestFit="1" customWidth="1"/>
    <col min="12" max="12" width="14.28515625" style="95" bestFit="1" customWidth="1"/>
    <col min="13" max="13" width="12.5703125" style="95" bestFit="1" customWidth="1"/>
    <col min="14" max="14" width="9.5703125" style="95" bestFit="1" customWidth="1"/>
    <col min="15" max="16384" width="9.140625" style="95"/>
  </cols>
  <sheetData>
    <row r="1" spans="1:14" ht="21">
      <c r="A1" s="263" t="s">
        <v>94</v>
      </c>
      <c r="B1" s="263"/>
      <c r="C1" s="263"/>
      <c r="D1" s="263"/>
      <c r="E1" s="263"/>
      <c r="F1" s="263"/>
      <c r="G1" s="263"/>
      <c r="H1" s="263"/>
      <c r="I1" s="263"/>
      <c r="J1" s="94"/>
      <c r="K1" s="94"/>
    </row>
    <row r="2" spans="1:14" ht="21">
      <c r="A2" s="263" t="s">
        <v>51</v>
      </c>
      <c r="B2" s="263"/>
      <c r="C2" s="263"/>
      <c r="D2" s="263"/>
      <c r="E2" s="263"/>
      <c r="F2" s="263"/>
      <c r="G2" s="263"/>
      <c r="H2" s="263"/>
      <c r="I2" s="263"/>
      <c r="J2" s="96"/>
      <c r="K2" s="94"/>
    </row>
    <row r="3" spans="1:14" ht="21.75" thickBot="1">
      <c r="A3" s="263" t="str">
        <f>سپرده!A3</f>
        <v>برای ماه منتهی به 1402/06/31</v>
      </c>
      <c r="B3" s="263"/>
      <c r="C3" s="263"/>
      <c r="D3" s="263"/>
      <c r="E3" s="263"/>
      <c r="F3" s="263"/>
      <c r="G3" s="263"/>
      <c r="H3" s="263"/>
      <c r="I3" s="263"/>
      <c r="J3" s="94"/>
      <c r="K3" s="94"/>
    </row>
    <row r="4" spans="1:14" ht="21.75" thickBot="1">
      <c r="A4" s="97" t="s">
        <v>27</v>
      </c>
      <c r="B4" s="98"/>
      <c r="C4" s="98"/>
      <c r="D4" s="98"/>
      <c r="E4" s="98"/>
      <c r="F4" s="98"/>
      <c r="G4" s="98"/>
      <c r="H4" s="98"/>
      <c r="I4" s="98"/>
      <c r="J4" s="99">
        <v>7049818699</v>
      </c>
      <c r="K4" s="100" t="s">
        <v>91</v>
      </c>
    </row>
    <row r="5" spans="1:14" ht="21.75" customHeight="1" thickBot="1">
      <c r="A5" s="97"/>
      <c r="B5" s="97"/>
      <c r="C5" s="97"/>
      <c r="D5" s="97"/>
      <c r="E5" s="267" t="s">
        <v>135</v>
      </c>
      <c r="F5" s="267"/>
      <c r="G5" s="267"/>
      <c r="H5" s="267"/>
      <c r="I5" s="267"/>
      <c r="J5" s="99">
        <v>209336920272</v>
      </c>
      <c r="K5" s="100" t="s">
        <v>90</v>
      </c>
    </row>
    <row r="6" spans="1:14" ht="21.75" customHeight="1" thickBot="1">
      <c r="A6" s="101" t="s">
        <v>38</v>
      </c>
      <c r="B6" s="102"/>
      <c r="C6" s="20" t="s">
        <v>39</v>
      </c>
      <c r="D6" s="103"/>
      <c r="E6" s="104" t="s">
        <v>6</v>
      </c>
      <c r="F6" s="103"/>
      <c r="G6" s="20" t="s">
        <v>19</v>
      </c>
      <c r="H6" s="79"/>
      <c r="I6" s="20" t="s">
        <v>88</v>
      </c>
      <c r="J6" s="105"/>
      <c r="K6" s="105"/>
    </row>
    <row r="7" spans="1:14" ht="21" customHeight="1">
      <c r="A7" s="106" t="s">
        <v>113</v>
      </c>
      <c r="B7" s="106"/>
      <c r="C7" s="107" t="s">
        <v>53</v>
      </c>
      <c r="D7" s="98"/>
      <c r="E7" s="226">
        <f>'درآمد سرمایه گذاری در سهام '!S30</f>
        <v>-2795123299</v>
      </c>
      <c r="F7" s="98"/>
      <c r="G7" s="109">
        <f>E7/$E$11*100</f>
        <v>-45.048922786811239</v>
      </c>
      <c r="H7" s="110"/>
      <c r="I7" s="111">
        <f>E7/$J$5*100</f>
        <v>-1.3352271044057504</v>
      </c>
      <c r="J7" s="105"/>
      <c r="K7" s="105"/>
    </row>
    <row r="8" spans="1:14" ht="18.75" customHeight="1">
      <c r="A8" s="106" t="s">
        <v>48</v>
      </c>
      <c r="B8" s="106"/>
      <c r="C8" s="107" t="s">
        <v>54</v>
      </c>
      <c r="D8" s="98"/>
      <c r="E8" s="108"/>
      <c r="F8" s="98"/>
      <c r="G8" s="109">
        <f t="shared" ref="G8:G10" si="0">E8/$E$11*100</f>
        <v>0</v>
      </c>
      <c r="H8" s="110"/>
      <c r="I8" s="111">
        <f t="shared" ref="I8:I10" si="1">E8/$J$5*100</f>
        <v>0</v>
      </c>
      <c r="J8" s="105"/>
      <c r="K8" s="105"/>
      <c r="L8" s="105"/>
      <c r="M8" s="112"/>
      <c r="N8" s="113"/>
    </row>
    <row r="9" spans="1:14" ht="18.75" customHeight="1">
      <c r="A9" s="106" t="s">
        <v>49</v>
      </c>
      <c r="B9" s="106"/>
      <c r="C9" s="107" t="s">
        <v>55</v>
      </c>
      <c r="D9" s="98"/>
      <c r="E9" s="108">
        <f>'درآمد سپرده بانکی'!I12</f>
        <v>6730318726</v>
      </c>
      <c r="F9" s="98"/>
      <c r="G9" s="109">
        <f t="shared" si="0"/>
        <v>108.47235566555371</v>
      </c>
      <c r="H9" s="110"/>
      <c r="I9" s="111">
        <f t="shared" si="1"/>
        <v>3.2150653201809898</v>
      </c>
      <c r="J9" s="105"/>
      <c r="K9" s="105"/>
      <c r="M9" s="112"/>
      <c r="N9" s="113"/>
    </row>
    <row r="10" spans="1:14" ht="19.5" customHeight="1" thickBot="1">
      <c r="A10" s="106" t="s">
        <v>32</v>
      </c>
      <c r="B10" s="106"/>
      <c r="C10" s="107" t="s">
        <v>56</v>
      </c>
      <c r="D10" s="98"/>
      <c r="E10" s="227">
        <f>'سایر درآمدها'!E10</f>
        <v>2269444165</v>
      </c>
      <c r="F10" s="98"/>
      <c r="G10" s="109">
        <f t="shared" si="0"/>
        <v>36.57656712125754</v>
      </c>
      <c r="H10" s="110"/>
      <c r="I10" s="111">
        <f t="shared" si="1"/>
        <v>1.0841108018839767</v>
      </c>
      <c r="J10" s="105"/>
      <c r="K10" s="105"/>
      <c r="M10" s="112"/>
      <c r="N10" s="113"/>
    </row>
    <row r="11" spans="1:14" ht="19.5" customHeight="1" thickBot="1">
      <c r="A11" s="106" t="s">
        <v>2</v>
      </c>
      <c r="B11" s="114"/>
      <c r="C11" s="44"/>
      <c r="D11" s="44"/>
      <c r="E11" s="115">
        <f>SUM(E7:E10)</f>
        <v>6204639592</v>
      </c>
      <c r="F11" s="44"/>
      <c r="G11" s="116">
        <f>SUM(G7:G10)</f>
        <v>100</v>
      </c>
      <c r="H11" s="117"/>
      <c r="I11" s="118">
        <f>SUM(I7:I10)</f>
        <v>2.9639490176592158</v>
      </c>
      <c r="J11" s="105"/>
      <c r="K11" s="105"/>
    </row>
    <row r="12" spans="1:14" ht="18.75" customHeight="1" thickTop="1">
      <c r="J12" s="105"/>
      <c r="K12" s="105"/>
    </row>
    <row r="13" spans="1:14" ht="18" customHeight="1">
      <c r="E13" s="121"/>
      <c r="F13" s="121"/>
      <c r="G13" s="121"/>
      <c r="J13" s="105"/>
      <c r="K13" s="105"/>
    </row>
    <row r="14" spans="1:14" ht="18" customHeight="1">
      <c r="E14" s="121"/>
      <c r="F14" s="121"/>
      <c r="G14" s="121"/>
      <c r="J14" s="105"/>
      <c r="K14" s="105"/>
    </row>
    <row r="15" spans="1:14" ht="18" customHeight="1">
      <c r="E15" s="121"/>
      <c r="F15" s="121"/>
      <c r="G15" s="121"/>
      <c r="J15" s="105"/>
      <c r="K15" s="105"/>
    </row>
    <row r="16" spans="1:14" ht="18" customHeight="1">
      <c r="E16" s="121"/>
      <c r="F16" s="121"/>
      <c r="G16" s="121"/>
      <c r="J16" s="105"/>
      <c r="K16" s="105"/>
    </row>
    <row r="17" spans="1:11" ht="17.45" customHeight="1">
      <c r="E17" s="121"/>
      <c r="F17" s="121"/>
      <c r="G17" s="121"/>
      <c r="J17" s="105"/>
      <c r="K17" s="105"/>
    </row>
    <row r="18" spans="1:11" ht="17.45" customHeight="1">
      <c r="E18" s="121"/>
      <c r="F18" s="121"/>
      <c r="G18" s="121"/>
    </row>
    <row r="19" spans="1:11" ht="17.45" customHeight="1"/>
    <row r="21" spans="1:11">
      <c r="A21" s="119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6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2"/>
  <sheetViews>
    <sheetView rightToLeft="1" view="pageBreakPreview" zoomScale="80" zoomScaleNormal="100" zoomScaleSheetLayoutView="80" workbookViewId="0">
      <selection activeCell="A9" sqref="A9"/>
    </sheetView>
  </sheetViews>
  <sheetFormatPr defaultColWidth="9.140625" defaultRowHeight="18"/>
  <cols>
    <col min="1" max="1" width="50.85546875" style="44" customWidth="1"/>
    <col min="2" max="2" width="15.5703125" style="44" bestFit="1" customWidth="1"/>
    <col min="3" max="3" width="0.85546875" style="44" customWidth="1"/>
    <col min="4" max="4" width="14" style="44" bestFit="1" customWidth="1"/>
    <col min="5" max="5" width="1.28515625" style="44" customWidth="1"/>
    <col min="6" max="6" width="12.42578125" style="44" customWidth="1"/>
    <col min="7" max="7" width="1" style="44" customWidth="1"/>
    <col min="8" max="8" width="25" style="136" bestFit="1" customWidth="1"/>
    <col min="9" max="9" width="0.85546875" style="136" customWidth="1"/>
    <col min="10" max="10" width="25" style="136" bestFit="1" customWidth="1"/>
    <col min="11" max="11" width="0.7109375" style="136" customWidth="1"/>
    <col min="12" max="12" width="23.140625" style="136" bestFit="1" customWidth="1"/>
    <col min="13" max="13" width="0.7109375" style="136" customWidth="1"/>
    <col min="14" max="14" width="23.140625" style="136" bestFit="1" customWidth="1"/>
    <col min="15" max="15" width="0.5703125" style="136" customWidth="1"/>
    <col min="16" max="16" width="17" style="136" bestFit="1" customWidth="1"/>
    <col min="17" max="17" width="0.5703125" style="136" customWidth="1"/>
    <col min="18" max="18" width="23.140625" style="136" bestFit="1" customWidth="1"/>
    <col min="19" max="19" width="9.140625" style="44"/>
    <col min="20" max="20" width="14.28515625" style="44" bestFit="1" customWidth="1"/>
    <col min="21" max="16384" width="9.140625" style="44"/>
  </cols>
  <sheetData>
    <row r="1" spans="1:21" ht="24.75">
      <c r="A1" s="282" t="s">
        <v>94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</row>
    <row r="2" spans="1:21" ht="24.75">
      <c r="A2" s="282" t="s">
        <v>57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21" ht="24.75">
      <c r="A3" s="282" t="str">
        <f>' سهام'!A3:W3</f>
        <v>برای ماه منتهی به 1402/06/31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21" ht="24.75">
      <c r="A4" s="279" t="s">
        <v>66</v>
      </c>
      <c r="B4" s="279"/>
      <c r="C4" s="279"/>
      <c r="D4" s="279"/>
      <c r="E4" s="279"/>
      <c r="F4" s="279"/>
      <c r="G4" s="279"/>
      <c r="H4" s="279"/>
      <c r="I4" s="123"/>
      <c r="J4" s="124"/>
      <c r="K4" s="124"/>
      <c r="L4" s="124"/>
      <c r="M4" s="124"/>
      <c r="N4" s="124"/>
      <c r="O4" s="124"/>
      <c r="P4" s="124"/>
      <c r="Q4" s="124"/>
      <c r="R4" s="124"/>
    </row>
    <row r="5" spans="1:21" ht="24.75" customHeight="1" thickBot="1">
      <c r="A5" s="125"/>
      <c r="B5" s="280"/>
      <c r="C5" s="280"/>
      <c r="D5" s="280"/>
      <c r="E5" s="280"/>
      <c r="F5" s="280"/>
      <c r="G5" s="126"/>
      <c r="H5" s="281" t="s">
        <v>155</v>
      </c>
      <c r="I5" s="281"/>
      <c r="J5" s="281"/>
      <c r="K5" s="281"/>
      <c r="L5" s="281"/>
      <c r="M5" s="124"/>
      <c r="N5" s="281" t="s">
        <v>156</v>
      </c>
      <c r="O5" s="281"/>
      <c r="P5" s="281"/>
      <c r="Q5" s="281"/>
      <c r="R5" s="281"/>
    </row>
    <row r="6" spans="1:21" ht="46.5" customHeight="1" thickBot="1">
      <c r="A6" s="127" t="s">
        <v>38</v>
      </c>
      <c r="B6" s="128" t="s">
        <v>41</v>
      </c>
      <c r="C6" s="191"/>
      <c r="D6" s="128" t="s">
        <v>23</v>
      </c>
      <c r="E6" s="191"/>
      <c r="F6" s="128" t="s">
        <v>35</v>
      </c>
      <c r="G6" s="191"/>
      <c r="H6" s="129" t="s">
        <v>58</v>
      </c>
      <c r="I6" s="190"/>
      <c r="J6" s="129" t="s">
        <v>40</v>
      </c>
      <c r="K6" s="190"/>
      <c r="L6" s="129" t="s">
        <v>42</v>
      </c>
      <c r="M6" s="124"/>
      <c r="N6" s="129" t="s">
        <v>58</v>
      </c>
      <c r="O6" s="190"/>
      <c r="P6" s="129" t="s">
        <v>40</v>
      </c>
      <c r="Q6" s="190"/>
      <c r="R6" s="129" t="s">
        <v>42</v>
      </c>
    </row>
    <row r="7" spans="1:21" s="27" customFormat="1" ht="46.5" customHeight="1">
      <c r="A7" s="84" t="s">
        <v>108</v>
      </c>
      <c r="B7" s="92" t="s">
        <v>153</v>
      </c>
      <c r="C7" s="131"/>
      <c r="D7" s="132" t="s">
        <v>93</v>
      </c>
      <c r="F7" s="133" t="s">
        <v>93</v>
      </c>
      <c r="H7" s="92">
        <v>67680273</v>
      </c>
      <c r="I7" s="92"/>
      <c r="J7" s="92">
        <v>0</v>
      </c>
      <c r="K7" s="92"/>
      <c r="L7" s="92">
        <f>H7+J7</f>
        <v>67680273</v>
      </c>
      <c r="M7" s="92"/>
      <c r="N7" s="92">
        <v>1053599341</v>
      </c>
      <c r="O7" s="92"/>
      <c r="P7" s="92">
        <v>0</v>
      </c>
      <c r="Q7" s="92"/>
      <c r="R7" s="92">
        <f>N7+P7</f>
        <v>1053599341</v>
      </c>
      <c r="S7" s="64"/>
      <c r="T7" s="134"/>
      <c r="U7" s="134"/>
    </row>
    <row r="8" spans="1:21" s="27" customFormat="1" ht="46.5" customHeight="1">
      <c r="A8" s="84" t="s">
        <v>106</v>
      </c>
      <c r="B8" s="92" t="s">
        <v>116</v>
      </c>
      <c r="C8" s="131"/>
      <c r="D8" s="132" t="s">
        <v>93</v>
      </c>
      <c r="F8" s="92" t="s">
        <v>93</v>
      </c>
      <c r="H8" s="92">
        <v>0</v>
      </c>
      <c r="I8" s="92"/>
      <c r="J8" s="92">
        <v>0</v>
      </c>
      <c r="K8" s="92"/>
      <c r="L8" s="92">
        <f t="shared" ref="L8:L10" si="0">H8+J8</f>
        <v>0</v>
      </c>
      <c r="M8" s="92"/>
      <c r="N8" s="92">
        <v>2853769973</v>
      </c>
      <c r="O8" s="92"/>
      <c r="P8" s="92">
        <v>0</v>
      </c>
      <c r="Q8" s="92"/>
      <c r="R8" s="92">
        <f t="shared" ref="R8:R10" si="1">N8+P8</f>
        <v>2853769973</v>
      </c>
      <c r="S8" s="64"/>
      <c r="T8" s="134"/>
      <c r="U8" s="134"/>
    </row>
    <row r="9" spans="1:21" s="27" customFormat="1" ht="46.5" customHeight="1">
      <c r="A9" s="84" t="s">
        <v>105</v>
      </c>
      <c r="B9" s="92" t="s">
        <v>135</v>
      </c>
      <c r="C9" s="131"/>
      <c r="D9" s="132" t="s">
        <v>93</v>
      </c>
      <c r="F9" s="92" t="s">
        <v>93</v>
      </c>
      <c r="H9" s="92">
        <v>59413</v>
      </c>
      <c r="I9" s="92"/>
      <c r="J9" s="92">
        <v>0</v>
      </c>
      <c r="K9" s="92"/>
      <c r="L9" s="92">
        <f t="shared" si="0"/>
        <v>59413</v>
      </c>
      <c r="M9" s="92"/>
      <c r="N9" s="92">
        <v>2822929881</v>
      </c>
      <c r="O9" s="92"/>
      <c r="P9" s="92">
        <v>0</v>
      </c>
      <c r="Q9" s="92"/>
      <c r="R9" s="92">
        <f t="shared" si="1"/>
        <v>2822929881</v>
      </c>
      <c r="S9" s="64"/>
      <c r="T9" s="134"/>
      <c r="U9" s="134"/>
    </row>
    <row r="10" spans="1:21" s="27" customFormat="1" ht="46.5" customHeight="1">
      <c r="A10" s="84" t="s">
        <v>107</v>
      </c>
      <c r="B10" s="92" t="s">
        <v>154</v>
      </c>
      <c r="C10" s="131"/>
      <c r="D10" s="132" t="s">
        <v>93</v>
      </c>
      <c r="F10" s="92" t="s">
        <v>93</v>
      </c>
      <c r="H10" s="92">
        <v>9849</v>
      </c>
      <c r="I10" s="92"/>
      <c r="J10" s="92">
        <v>0</v>
      </c>
      <c r="K10" s="92"/>
      <c r="L10" s="92">
        <f t="shared" si="0"/>
        <v>9849</v>
      </c>
      <c r="M10" s="92"/>
      <c r="N10" s="92">
        <v>19531</v>
      </c>
      <c r="O10" s="92"/>
      <c r="P10" s="92">
        <v>0</v>
      </c>
      <c r="Q10" s="92"/>
      <c r="R10" s="92">
        <f t="shared" si="1"/>
        <v>19531</v>
      </c>
      <c r="S10" s="64"/>
      <c r="T10" s="134"/>
      <c r="U10" s="134"/>
    </row>
    <row r="11" spans="1:21" ht="47.45" customHeight="1" thickBot="1">
      <c r="A11" s="84"/>
      <c r="B11" s="135"/>
      <c r="C11" s="135"/>
      <c r="D11" s="135"/>
      <c r="E11" s="135"/>
      <c r="F11" s="135"/>
      <c r="G11" s="135"/>
      <c r="H11" s="192">
        <f>SUM(H7:H10)</f>
        <v>67749535</v>
      </c>
      <c r="I11" s="193"/>
      <c r="J11" s="192">
        <f>SUM(J7:J10)</f>
        <v>0</v>
      </c>
      <c r="K11" s="193"/>
      <c r="L11" s="192">
        <f>SUM(L7:L10)</f>
        <v>67749535</v>
      </c>
      <c r="M11" s="193"/>
      <c r="N11" s="192">
        <f>SUM(N7:N10)</f>
        <v>6730318726</v>
      </c>
      <c r="O11" s="193"/>
      <c r="P11" s="192">
        <f>SUM(P7:P10)</f>
        <v>0</v>
      </c>
      <c r="Q11" s="194" t="e">
        <f>SUM(#REF!)</f>
        <v>#REF!</v>
      </c>
      <c r="R11" s="192">
        <f>SUM(R7:R10)</f>
        <v>6730318726</v>
      </c>
    </row>
    <row r="12" spans="1:21" ht="22.5" thickTop="1">
      <c r="I12" s="27"/>
      <c r="K12" s="27"/>
      <c r="M12" s="27"/>
      <c r="O12" s="27"/>
    </row>
    <row r="13" spans="1:21" ht="21.75">
      <c r="I13" s="27"/>
      <c r="K13" s="27"/>
      <c r="M13" s="27"/>
      <c r="O13" s="27"/>
    </row>
    <row r="14" spans="1:21" ht="21.75">
      <c r="H14" s="64"/>
      <c r="I14" s="27"/>
      <c r="K14" s="27"/>
      <c r="M14" s="27"/>
    </row>
    <row r="15" spans="1:21" s="95" customFormat="1" ht="21.75">
      <c r="H15" s="137"/>
      <c r="I15" s="138"/>
      <c r="J15" s="139"/>
      <c r="K15" s="138"/>
      <c r="L15" s="140"/>
      <c r="M15" s="138"/>
      <c r="N15" s="141"/>
      <c r="O15" s="138"/>
      <c r="P15" s="137"/>
      <c r="R15" s="86"/>
    </row>
    <row r="16" spans="1:21" s="95" customFormat="1" ht="21.75">
      <c r="H16" s="142"/>
      <c r="I16" s="143"/>
      <c r="J16" s="143"/>
      <c r="K16" s="138"/>
      <c r="L16" s="140"/>
      <c r="M16" s="138"/>
      <c r="N16" s="142"/>
      <c r="O16" s="138"/>
      <c r="P16" s="143"/>
      <c r="R16" s="86"/>
    </row>
    <row r="17" spans="8:18" ht="21.75">
      <c r="H17" s="92"/>
      <c r="I17" s="27"/>
      <c r="K17" s="27"/>
      <c r="L17" s="86"/>
      <c r="N17" s="92"/>
      <c r="R17" s="86"/>
    </row>
    <row r="18" spans="8:18" ht="21.75">
      <c r="H18" s="144"/>
      <c r="K18" s="27"/>
      <c r="L18" s="86"/>
      <c r="N18" s="144"/>
      <c r="R18" s="86"/>
    </row>
    <row r="19" spans="8:18">
      <c r="L19" s="86"/>
      <c r="R19" s="86"/>
    </row>
    <row r="20" spans="8:18">
      <c r="L20" s="86"/>
      <c r="R20" s="86"/>
    </row>
    <row r="21" spans="8:18">
      <c r="L21" s="86"/>
      <c r="R21" s="86"/>
    </row>
    <row r="22" spans="8:18">
      <c r="L22" s="86"/>
      <c r="R22" s="86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7"/>
  <sheetViews>
    <sheetView rightToLeft="1" view="pageBreakPreview" zoomScaleNormal="100" zoomScaleSheetLayoutView="100" workbookViewId="0">
      <selection activeCell="M28" sqref="M28"/>
    </sheetView>
  </sheetViews>
  <sheetFormatPr defaultColWidth="9.140625" defaultRowHeight="17.25"/>
  <cols>
    <col min="1" max="1" width="30.5703125" style="95" bestFit="1" customWidth="1"/>
    <col min="2" max="2" width="0.5703125" style="95" customWidth="1"/>
    <col min="3" max="3" width="15" style="95" customWidth="1"/>
    <col min="4" max="4" width="0.85546875" style="95" customWidth="1"/>
    <col min="5" max="5" width="15.28515625" style="95" bestFit="1" customWidth="1"/>
    <col min="6" max="6" width="1.140625" style="95" customWidth="1"/>
    <col min="7" max="7" width="9.42578125" style="95" bestFit="1" customWidth="1"/>
    <col min="8" max="8" width="0.5703125" style="95" customWidth="1"/>
    <col min="9" max="9" width="19.42578125" style="95" customWidth="1"/>
    <col min="10" max="10" width="1" style="95" customWidth="1"/>
    <col min="11" max="11" width="15.28515625" style="95" customWidth="1"/>
    <col min="12" max="12" width="1.140625" style="95" customWidth="1"/>
    <col min="13" max="13" width="18.28515625" style="95" customWidth="1"/>
    <col min="14" max="14" width="1" style="95" customWidth="1"/>
    <col min="15" max="15" width="19.42578125" style="95" bestFit="1" customWidth="1"/>
    <col min="16" max="16" width="1.140625" style="95" customWidth="1"/>
    <col min="17" max="17" width="16" style="95" bestFit="1" customWidth="1"/>
    <col min="18" max="18" width="1.140625" style="95" customWidth="1"/>
    <col min="19" max="19" width="21.140625" style="95" bestFit="1" customWidth="1"/>
    <col min="20" max="20" width="2.85546875" style="95" customWidth="1"/>
    <col min="21" max="16384" width="9.140625" style="95"/>
  </cols>
  <sheetData>
    <row r="1" spans="1:23" ht="22.5">
      <c r="A1" s="285" t="s">
        <v>94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23" ht="22.5">
      <c r="A2" s="285" t="s">
        <v>57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23" ht="22.5">
      <c r="A3" s="285" t="s">
        <v>134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</row>
    <row r="4" spans="1:23" ht="22.5">
      <c r="A4" s="286" t="s">
        <v>77</v>
      </c>
      <c r="B4" s="286"/>
      <c r="C4" s="286"/>
      <c r="D4" s="286"/>
      <c r="E4" s="286"/>
      <c r="F4" s="286"/>
      <c r="G4" s="286"/>
      <c r="H4" s="286"/>
      <c r="I4" s="287"/>
      <c r="J4" s="287"/>
      <c r="K4" s="287"/>
      <c r="L4" s="287"/>
      <c r="M4" s="287"/>
      <c r="N4" s="287"/>
      <c r="O4" s="287"/>
      <c r="P4" s="287"/>
      <c r="Q4" s="286"/>
      <c r="R4" s="286"/>
      <c r="S4" s="286"/>
    </row>
    <row r="6" spans="1:23" ht="18.75">
      <c r="C6" s="283" t="s">
        <v>78</v>
      </c>
      <c r="D6" s="284"/>
      <c r="E6" s="284"/>
      <c r="F6" s="284"/>
      <c r="G6" s="284"/>
      <c r="I6" s="283" t="s">
        <v>79</v>
      </c>
      <c r="J6" s="284"/>
      <c r="K6" s="284"/>
      <c r="L6" s="284"/>
      <c r="M6" s="284"/>
      <c r="O6" s="283" t="s">
        <v>135</v>
      </c>
      <c r="P6" s="284"/>
      <c r="Q6" s="284"/>
      <c r="R6" s="284"/>
      <c r="S6" s="284"/>
    </row>
    <row r="7" spans="1:23" ht="56.25">
      <c r="A7" s="189" t="s">
        <v>80</v>
      </c>
      <c r="C7" s="145" t="s">
        <v>81</v>
      </c>
      <c r="E7" s="145" t="s">
        <v>82</v>
      </c>
      <c r="G7" s="145" t="s">
        <v>83</v>
      </c>
      <c r="I7" s="145" t="s">
        <v>84</v>
      </c>
      <c r="K7" s="145" t="s">
        <v>85</v>
      </c>
      <c r="M7" s="145" t="s">
        <v>86</v>
      </c>
      <c r="O7" s="145" t="s">
        <v>84</v>
      </c>
      <c r="Q7" s="145" t="s">
        <v>85</v>
      </c>
      <c r="S7" s="145" t="s">
        <v>86</v>
      </c>
    </row>
    <row r="8" spans="1:23" ht="18.75">
      <c r="A8" s="146" t="s">
        <v>96</v>
      </c>
      <c r="C8" s="147" t="s">
        <v>95</v>
      </c>
      <c r="D8" s="147"/>
      <c r="E8" s="86">
        <v>1205000</v>
      </c>
      <c r="F8" s="86"/>
      <c r="G8" s="86">
        <v>690</v>
      </c>
      <c r="H8" s="86"/>
      <c r="I8" s="86">
        <v>0</v>
      </c>
      <c r="J8" s="86"/>
      <c r="K8" s="86">
        <v>0</v>
      </c>
      <c r="L8" s="86"/>
      <c r="M8" s="86">
        <f>I8+K8</f>
        <v>0</v>
      </c>
      <c r="N8" s="86"/>
      <c r="O8" s="86">
        <v>831450000</v>
      </c>
      <c r="P8" s="86"/>
      <c r="Q8" s="86">
        <v>0</v>
      </c>
      <c r="R8" s="86"/>
      <c r="S8" s="86">
        <f>O8+Q8</f>
        <v>831450000</v>
      </c>
    </row>
    <row r="9" spans="1:23" ht="18.75">
      <c r="A9" s="146" t="s">
        <v>101</v>
      </c>
      <c r="C9" s="147" t="s">
        <v>127</v>
      </c>
      <c r="D9" s="147"/>
      <c r="E9" s="86">
        <v>214650</v>
      </c>
      <c r="F9" s="86"/>
      <c r="G9" s="86">
        <v>5300</v>
      </c>
      <c r="H9" s="86"/>
      <c r="I9" s="86">
        <v>0</v>
      </c>
      <c r="J9" s="86"/>
      <c r="K9" s="86">
        <v>0</v>
      </c>
      <c r="L9" s="86"/>
      <c r="M9" s="86">
        <f>I9+K9</f>
        <v>0</v>
      </c>
      <c r="N9" s="86"/>
      <c r="O9" s="86">
        <v>1137645000</v>
      </c>
      <c r="P9" s="86"/>
      <c r="Q9" s="86">
        <v>0</v>
      </c>
      <c r="R9" s="86"/>
      <c r="S9" s="86">
        <f t="shared" ref="S9:S15" si="0">O9+Q9</f>
        <v>1137645000</v>
      </c>
    </row>
    <row r="10" spans="1:23" ht="18.75">
      <c r="A10" s="146" t="s">
        <v>99</v>
      </c>
      <c r="C10" s="147" t="s">
        <v>127</v>
      </c>
      <c r="D10" s="147"/>
      <c r="E10" s="86">
        <v>118000</v>
      </c>
      <c r="F10" s="86"/>
      <c r="G10" s="86">
        <v>8300</v>
      </c>
      <c r="H10" s="86"/>
      <c r="I10" s="86">
        <v>0</v>
      </c>
      <c r="J10" s="86"/>
      <c r="K10" s="86">
        <v>0</v>
      </c>
      <c r="L10" s="86"/>
      <c r="M10" s="86">
        <f t="shared" ref="M10:M15" si="1">I10+K10</f>
        <v>0</v>
      </c>
      <c r="N10" s="86"/>
      <c r="O10" s="86">
        <v>979400000</v>
      </c>
      <c r="P10" s="86"/>
      <c r="Q10" s="86">
        <v>0</v>
      </c>
      <c r="R10" s="86"/>
      <c r="S10" s="86">
        <f t="shared" si="0"/>
        <v>979400000</v>
      </c>
    </row>
    <row r="11" spans="1:23" ht="18.75">
      <c r="A11" s="146" t="s">
        <v>102</v>
      </c>
      <c r="C11" s="147" t="s">
        <v>128</v>
      </c>
      <c r="D11" s="147"/>
      <c r="E11" s="86">
        <v>400000</v>
      </c>
      <c r="F11" s="86"/>
      <c r="G11" s="86">
        <v>4290</v>
      </c>
      <c r="H11" s="86"/>
      <c r="I11" s="86">
        <v>0</v>
      </c>
      <c r="J11" s="86"/>
      <c r="K11" s="86">
        <v>0</v>
      </c>
      <c r="L11" s="86"/>
      <c r="M11" s="86">
        <f t="shared" si="1"/>
        <v>0</v>
      </c>
      <c r="N11" s="86"/>
      <c r="O11" s="86">
        <v>1716000000</v>
      </c>
      <c r="P11" s="86"/>
      <c r="Q11" s="86">
        <v>-57919259</v>
      </c>
      <c r="R11" s="86"/>
      <c r="S11" s="86">
        <f t="shared" si="0"/>
        <v>1658080741</v>
      </c>
    </row>
    <row r="12" spans="1:23" ht="18.75">
      <c r="A12" s="146" t="s">
        <v>104</v>
      </c>
      <c r="C12" s="147" t="s">
        <v>129</v>
      </c>
      <c r="D12" s="147"/>
      <c r="E12" s="86">
        <v>2200000</v>
      </c>
      <c r="F12" s="86"/>
      <c r="G12" s="86">
        <v>200</v>
      </c>
      <c r="H12" s="86"/>
      <c r="I12" s="86">
        <v>0</v>
      </c>
      <c r="J12" s="86"/>
      <c r="K12" s="86">
        <v>0</v>
      </c>
      <c r="L12" s="86"/>
      <c r="M12" s="86">
        <f t="shared" si="1"/>
        <v>0</v>
      </c>
      <c r="N12" s="86"/>
      <c r="O12" s="86">
        <v>440000000</v>
      </c>
      <c r="P12" s="86"/>
      <c r="Q12" s="86">
        <v>0</v>
      </c>
      <c r="R12" s="86"/>
      <c r="S12" s="86">
        <f t="shared" si="0"/>
        <v>440000000</v>
      </c>
    </row>
    <row r="13" spans="1:23" ht="18.75">
      <c r="A13" s="146" t="s">
        <v>121</v>
      </c>
      <c r="C13" s="147" t="s">
        <v>117</v>
      </c>
      <c r="D13" s="147"/>
      <c r="E13" s="86">
        <v>1000000</v>
      </c>
      <c r="F13" s="86"/>
      <c r="G13" s="86">
        <v>1000</v>
      </c>
      <c r="H13" s="86"/>
      <c r="I13" s="86">
        <v>0</v>
      </c>
      <c r="J13" s="86"/>
      <c r="K13" s="86">
        <v>0</v>
      </c>
      <c r="L13" s="86"/>
      <c r="M13" s="86">
        <f t="shared" si="1"/>
        <v>0</v>
      </c>
      <c r="N13" s="86"/>
      <c r="O13" s="86">
        <v>1000000000</v>
      </c>
      <c r="P13" s="86"/>
      <c r="Q13" s="86">
        <v>0</v>
      </c>
      <c r="R13" s="86"/>
      <c r="S13" s="86">
        <f t="shared" si="0"/>
        <v>1000000000</v>
      </c>
    </row>
    <row r="14" spans="1:23" ht="21.75">
      <c r="A14" s="146" t="s">
        <v>100</v>
      </c>
      <c r="B14" s="130"/>
      <c r="C14" s="147" t="s">
        <v>117</v>
      </c>
      <c r="D14" s="147"/>
      <c r="E14" s="86">
        <v>494000</v>
      </c>
      <c r="F14" s="86"/>
      <c r="G14" s="86">
        <v>2350</v>
      </c>
      <c r="H14" s="86"/>
      <c r="I14" s="86">
        <v>0</v>
      </c>
      <c r="J14" s="86"/>
      <c r="K14" s="86">
        <v>0</v>
      </c>
      <c r="L14" s="86"/>
      <c r="M14" s="86">
        <f t="shared" si="1"/>
        <v>0</v>
      </c>
      <c r="N14" s="86"/>
      <c r="O14" s="86">
        <v>1160900000</v>
      </c>
      <c r="P14" s="86"/>
      <c r="Q14" s="86">
        <v>0</v>
      </c>
      <c r="R14" s="86"/>
      <c r="S14" s="86">
        <f t="shared" si="0"/>
        <v>1160900000</v>
      </c>
      <c r="U14" s="148"/>
      <c r="V14" s="148"/>
      <c r="W14" s="148"/>
    </row>
    <row r="15" spans="1:23" ht="21.75">
      <c r="A15" s="146" t="s">
        <v>97</v>
      </c>
      <c r="B15" s="130"/>
      <c r="C15" s="147" t="s">
        <v>157</v>
      </c>
      <c r="D15" s="147"/>
      <c r="E15" s="86">
        <v>1781213</v>
      </c>
      <c r="F15" s="86"/>
      <c r="G15" s="86">
        <v>550</v>
      </c>
      <c r="H15" s="86"/>
      <c r="I15" s="86">
        <v>979667150</v>
      </c>
      <c r="J15" s="86"/>
      <c r="K15" s="86">
        <v>-134327883</v>
      </c>
      <c r="L15" s="86"/>
      <c r="M15" s="86">
        <f t="shared" si="1"/>
        <v>845339267</v>
      </c>
      <c r="N15" s="86"/>
      <c r="O15" s="86">
        <v>979667150</v>
      </c>
      <c r="P15" s="86"/>
      <c r="Q15" s="86">
        <v>-134327883</v>
      </c>
      <c r="R15" s="86"/>
      <c r="S15" s="86">
        <f t="shared" si="0"/>
        <v>845339267</v>
      </c>
      <c r="U15" s="148"/>
      <c r="V15" s="148"/>
      <c r="W15" s="148"/>
    </row>
    <row r="16" spans="1:23" s="334" customFormat="1" ht="18.75" thickBot="1">
      <c r="A16" s="333" t="s">
        <v>87</v>
      </c>
      <c r="E16" s="335"/>
      <c r="F16" s="335"/>
      <c r="G16" s="335"/>
      <c r="H16" s="335"/>
      <c r="I16" s="336">
        <f>SUM(I8:I15)</f>
        <v>979667150</v>
      </c>
      <c r="J16" s="337" t="e">
        <f>SUM(#REF!)</f>
        <v>#REF!</v>
      </c>
      <c r="K16" s="338">
        <f>SUM(K8:K15)</f>
        <v>-134327883</v>
      </c>
      <c r="L16" s="337" t="e">
        <f>SUM(#REF!)</f>
        <v>#REF!</v>
      </c>
      <c r="M16" s="336">
        <f>SUM(M8:M15)</f>
        <v>845339267</v>
      </c>
      <c r="N16" s="337" t="e">
        <f>SUM(#REF!)</f>
        <v>#REF!</v>
      </c>
      <c r="O16" s="336">
        <f>SUM(O8:O15)</f>
        <v>8245062150</v>
      </c>
      <c r="P16" s="337"/>
      <c r="Q16" s="336">
        <f>SUM(Q8:Q15)</f>
        <v>-192247142</v>
      </c>
      <c r="R16" s="337" t="e">
        <f>SUM(#REF!)</f>
        <v>#REF!</v>
      </c>
      <c r="S16" s="336">
        <f>SUM(S8:S15)</f>
        <v>8052815008</v>
      </c>
    </row>
    <row r="17" spans="7:19" ht="18.75" thickTop="1">
      <c r="I17" s="149"/>
      <c r="K17" s="149"/>
      <c r="M17" s="149"/>
      <c r="O17" s="149"/>
      <c r="Q17" s="149"/>
      <c r="S17" s="149"/>
    </row>
    <row r="18" spans="7:19" ht="16.5" customHeight="1"/>
    <row r="19" spans="7:19" s="86" customFormat="1" ht="18"/>
    <row r="20" spans="7:19" s="86" customFormat="1" ht="18"/>
    <row r="21" spans="7:19" s="86" customFormat="1" ht="18"/>
    <row r="22" spans="7:19" s="86" customFormat="1" ht="18"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</row>
    <row r="23" spans="7:19" s="86" customFormat="1" ht="18"/>
    <row r="24" spans="7:19" s="86" customFormat="1" ht="18"/>
    <row r="25" spans="7:19" s="86" customFormat="1" ht="18"/>
    <row r="26" spans="7:19" s="86" customFormat="1" ht="18"/>
    <row r="27" spans="7:19" s="86" customFormat="1" ht="18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2"/>
  <sheetViews>
    <sheetView rightToLeft="1" view="pageBreakPreview" zoomScale="80" zoomScaleNormal="100" zoomScaleSheetLayoutView="80" workbookViewId="0">
      <selection activeCell="I45" sqref="I45"/>
    </sheetView>
  </sheetViews>
  <sheetFormatPr defaultColWidth="9.140625" defaultRowHeight="17.25"/>
  <cols>
    <col min="1" max="1" width="29.7109375" style="95" customWidth="1"/>
    <col min="2" max="2" width="1.140625" style="95" customWidth="1"/>
    <col min="3" max="3" width="17.28515625" style="95" bestFit="1" customWidth="1"/>
    <col min="4" max="4" width="0.85546875" style="95" customWidth="1"/>
    <col min="5" max="5" width="24.5703125" style="120" bestFit="1" customWidth="1"/>
    <col min="6" max="6" width="0.5703125" style="120" customWidth="1"/>
    <col min="7" max="7" width="22.5703125" style="120" bestFit="1" customWidth="1"/>
    <col min="8" max="8" width="0.85546875" style="120" customWidth="1"/>
    <col min="9" max="9" width="22" style="159" bestFit="1" customWidth="1"/>
    <col min="10" max="10" width="0.5703125" style="159" customWidth="1"/>
    <col min="11" max="11" width="13.7109375" style="159" customWidth="1"/>
    <col min="12" max="12" width="0.42578125" style="159" customWidth="1"/>
    <col min="13" max="13" width="26.28515625" style="159" bestFit="1" customWidth="1"/>
    <col min="14" max="14" width="0.42578125" style="159" customWidth="1"/>
    <col min="15" max="15" width="24.28515625" style="159" bestFit="1" customWidth="1"/>
    <col min="16" max="16" width="0.5703125" style="159" customWidth="1"/>
    <col min="17" max="17" width="24.28515625" style="159" bestFit="1" customWidth="1"/>
    <col min="18" max="19" width="9.140625" style="95"/>
    <col min="20" max="20" width="23.140625" style="95" bestFit="1" customWidth="1"/>
    <col min="21" max="16384" width="9.140625" style="95"/>
  </cols>
  <sheetData>
    <row r="1" spans="1:17" ht="22.5">
      <c r="A1" s="285" t="s">
        <v>94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ht="22.5">
      <c r="A2" s="285" t="s">
        <v>57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</row>
    <row r="3" spans="1:17" ht="22.5">
      <c r="A3" s="285" t="str">
        <f>' سهام'!A3:W3</f>
        <v>برای ماه منتهی به 1402/06/31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</row>
    <row r="4" spans="1:17" s="334" customFormat="1" ht="22.5">
      <c r="A4" s="339" t="s">
        <v>65</v>
      </c>
      <c r="B4" s="339"/>
      <c r="C4" s="339"/>
      <c r="D4" s="339"/>
      <c r="E4" s="339"/>
      <c r="F4" s="339"/>
      <c r="G4" s="339"/>
      <c r="H4" s="339"/>
      <c r="I4" s="339"/>
      <c r="J4" s="340"/>
      <c r="K4" s="340"/>
      <c r="L4" s="340"/>
      <c r="M4" s="340"/>
      <c r="N4" s="340"/>
      <c r="O4" s="340"/>
      <c r="P4" s="340"/>
      <c r="Q4" s="340"/>
    </row>
    <row r="5" spans="1:17" ht="15.75" customHeight="1" thickBot="1">
      <c r="A5" s="27"/>
      <c r="B5" s="27"/>
      <c r="C5" s="291" t="s">
        <v>155</v>
      </c>
      <c r="D5" s="291"/>
      <c r="E5" s="291"/>
      <c r="F5" s="291"/>
      <c r="G5" s="291"/>
      <c r="H5" s="291"/>
      <c r="I5" s="291"/>
      <c r="J5" s="21"/>
      <c r="K5" s="292" t="s">
        <v>156</v>
      </c>
      <c r="L5" s="292"/>
      <c r="M5" s="292"/>
      <c r="N5" s="292"/>
      <c r="O5" s="292"/>
      <c r="P5" s="292"/>
      <c r="Q5" s="292"/>
    </row>
    <row r="6" spans="1:17" ht="22.5" thickBot="1">
      <c r="A6" s="195" t="s">
        <v>38</v>
      </c>
      <c r="B6" s="195"/>
      <c r="C6" s="196" t="s">
        <v>3</v>
      </c>
      <c r="D6" s="195"/>
      <c r="E6" s="197" t="s">
        <v>46</v>
      </c>
      <c r="F6" s="198"/>
      <c r="G6" s="199" t="s">
        <v>43</v>
      </c>
      <c r="H6" s="198"/>
      <c r="I6" s="152" t="s">
        <v>47</v>
      </c>
      <c r="J6" s="21"/>
      <c r="K6" s="150" t="s">
        <v>3</v>
      </c>
      <c r="L6" s="151"/>
      <c r="M6" s="152" t="s">
        <v>21</v>
      </c>
      <c r="N6" s="151"/>
      <c r="O6" s="150" t="s">
        <v>43</v>
      </c>
      <c r="P6" s="151"/>
      <c r="Q6" s="153" t="s">
        <v>47</v>
      </c>
    </row>
    <row r="7" spans="1:17" ht="21.75">
      <c r="A7" s="95" t="s">
        <v>121</v>
      </c>
      <c r="B7" s="195"/>
      <c r="C7" s="217">
        <v>0</v>
      </c>
      <c r="D7" s="195"/>
      <c r="E7" s="216">
        <v>0</v>
      </c>
      <c r="F7" s="198"/>
      <c r="G7" s="217">
        <v>0</v>
      </c>
      <c r="H7" s="198"/>
      <c r="I7" s="200">
        <f>E7+G7</f>
        <v>0</v>
      </c>
      <c r="J7" s="21"/>
      <c r="K7" s="200">
        <v>1000000</v>
      </c>
      <c r="L7" s="151"/>
      <c r="M7" s="200">
        <v>51680609838</v>
      </c>
      <c r="N7" s="151"/>
      <c r="O7" s="200">
        <v>-45841586400</v>
      </c>
      <c r="P7" s="151"/>
      <c r="Q7" s="200">
        <f>M7+O7</f>
        <v>5839023438</v>
      </c>
    </row>
    <row r="8" spans="1:17" ht="21.75">
      <c r="A8" s="95" t="s">
        <v>131</v>
      </c>
      <c r="B8" s="195"/>
      <c r="C8" s="200">
        <v>5650000</v>
      </c>
      <c r="D8" s="195"/>
      <c r="E8" s="200">
        <v>40554175668</v>
      </c>
      <c r="F8" s="198"/>
      <c r="G8" s="217">
        <v>-38159404804</v>
      </c>
      <c r="H8" s="198"/>
      <c r="I8" s="200">
        <f t="shared" ref="I8:I24" si="0">E8+G8</f>
        <v>2394770864</v>
      </c>
      <c r="J8" s="21"/>
      <c r="K8" s="200">
        <v>5650000</v>
      </c>
      <c r="L8" s="151"/>
      <c r="M8" s="200">
        <v>40554175668</v>
      </c>
      <c r="N8" s="151"/>
      <c r="O8" s="200">
        <v>-38159404804</v>
      </c>
      <c r="P8" s="151"/>
      <c r="Q8" s="200">
        <f t="shared" ref="Q8:Q24" si="1">M8+O8</f>
        <v>2394770864</v>
      </c>
    </row>
    <row r="9" spans="1:17" ht="21.75">
      <c r="A9" s="95" t="s">
        <v>103</v>
      </c>
      <c r="B9" s="195"/>
      <c r="C9" s="200">
        <v>83602</v>
      </c>
      <c r="D9" s="195"/>
      <c r="E9" s="200">
        <v>1650179651</v>
      </c>
      <c r="F9" s="198"/>
      <c r="G9" s="217">
        <v>-1821103672</v>
      </c>
      <c r="H9" s="198"/>
      <c r="I9" s="200">
        <f t="shared" si="0"/>
        <v>-170924021</v>
      </c>
      <c r="J9" s="21"/>
      <c r="K9" s="200">
        <v>83602</v>
      </c>
      <c r="L9" s="151"/>
      <c r="M9" s="200">
        <v>1650179651</v>
      </c>
      <c r="N9" s="151"/>
      <c r="O9" s="200">
        <v>-1821103672</v>
      </c>
      <c r="P9" s="151"/>
      <c r="Q9" s="200">
        <f t="shared" si="1"/>
        <v>-170924021</v>
      </c>
    </row>
    <row r="10" spans="1:17" ht="21.75">
      <c r="A10" s="95" t="s">
        <v>99</v>
      </c>
      <c r="B10" s="195"/>
      <c r="C10" s="200">
        <v>46975</v>
      </c>
      <c r="D10" s="195"/>
      <c r="E10" s="200">
        <v>995019313</v>
      </c>
      <c r="F10" s="198"/>
      <c r="G10" s="217">
        <v>-1106117042</v>
      </c>
      <c r="H10" s="198"/>
      <c r="I10" s="200">
        <f t="shared" si="0"/>
        <v>-111097729</v>
      </c>
      <c r="J10" s="21"/>
      <c r="K10" s="200">
        <v>46975</v>
      </c>
      <c r="L10" s="151"/>
      <c r="M10" s="200">
        <v>995019313</v>
      </c>
      <c r="N10" s="151"/>
      <c r="O10" s="200">
        <v>-1106117042</v>
      </c>
      <c r="P10" s="151"/>
      <c r="Q10" s="200">
        <f t="shared" si="1"/>
        <v>-111097729</v>
      </c>
    </row>
    <row r="11" spans="1:17" ht="21.75">
      <c r="A11" s="95" t="s">
        <v>100</v>
      </c>
      <c r="B11" s="195"/>
      <c r="C11" s="200">
        <v>65554</v>
      </c>
      <c r="D11" s="195"/>
      <c r="E11" s="200">
        <v>1028171028</v>
      </c>
      <c r="F11" s="198"/>
      <c r="G11" s="217">
        <v>-1261461120</v>
      </c>
      <c r="H11" s="198"/>
      <c r="I11" s="200">
        <f t="shared" si="0"/>
        <v>-233290092</v>
      </c>
      <c r="J11" s="21"/>
      <c r="K11" s="200">
        <v>65554</v>
      </c>
      <c r="L11" s="151"/>
      <c r="M11" s="200">
        <v>1028171028</v>
      </c>
      <c r="N11" s="151"/>
      <c r="O11" s="200">
        <v>-1261461120</v>
      </c>
      <c r="P11" s="151"/>
      <c r="Q11" s="200">
        <f t="shared" si="1"/>
        <v>-233290092</v>
      </c>
    </row>
    <row r="12" spans="1:17" ht="21.75">
      <c r="A12" s="95" t="s">
        <v>124</v>
      </c>
      <c r="B12" s="195"/>
      <c r="C12" s="200">
        <v>525</v>
      </c>
      <c r="D12" s="195"/>
      <c r="E12" s="200">
        <v>42026732</v>
      </c>
      <c r="F12" s="198"/>
      <c r="G12" s="217">
        <v>-50390555</v>
      </c>
      <c r="H12" s="198"/>
      <c r="I12" s="200">
        <f t="shared" si="0"/>
        <v>-8363823</v>
      </c>
      <c r="J12" s="21"/>
      <c r="K12" s="200">
        <v>525</v>
      </c>
      <c r="L12" s="151"/>
      <c r="M12" s="200">
        <v>42026732</v>
      </c>
      <c r="N12" s="151"/>
      <c r="O12" s="200">
        <v>-50390555</v>
      </c>
      <c r="P12" s="151"/>
      <c r="Q12" s="200">
        <f t="shared" si="1"/>
        <v>-8363823</v>
      </c>
    </row>
    <row r="13" spans="1:17" ht="21.75">
      <c r="A13" s="95" t="s">
        <v>101</v>
      </c>
      <c r="B13" s="195"/>
      <c r="C13" s="200">
        <v>28483</v>
      </c>
      <c r="D13" s="195"/>
      <c r="E13" s="200">
        <v>1283220471</v>
      </c>
      <c r="F13" s="198"/>
      <c r="G13" s="217">
        <v>-1646913826</v>
      </c>
      <c r="H13" s="198"/>
      <c r="I13" s="200">
        <f t="shared" si="0"/>
        <v>-363693355</v>
      </c>
      <c r="J13" s="21"/>
      <c r="K13" s="200">
        <v>28483</v>
      </c>
      <c r="L13" s="151"/>
      <c r="M13" s="200">
        <v>1283220471</v>
      </c>
      <c r="N13" s="151"/>
      <c r="O13" s="200">
        <v>-1646913826</v>
      </c>
      <c r="P13" s="151"/>
      <c r="Q13" s="200">
        <f t="shared" si="1"/>
        <v>-363693355</v>
      </c>
    </row>
    <row r="14" spans="1:17" ht="21.75">
      <c r="A14" s="95" t="s">
        <v>125</v>
      </c>
      <c r="B14" s="195"/>
      <c r="C14" s="200">
        <v>5332</v>
      </c>
      <c r="D14" s="195"/>
      <c r="E14" s="200">
        <v>124025779</v>
      </c>
      <c r="F14" s="198"/>
      <c r="G14" s="217">
        <v>-135952169</v>
      </c>
      <c r="H14" s="198"/>
      <c r="I14" s="200">
        <f t="shared" si="0"/>
        <v>-11926390</v>
      </c>
      <c r="J14" s="21"/>
      <c r="K14" s="200">
        <v>5332</v>
      </c>
      <c r="L14" s="151"/>
      <c r="M14" s="200">
        <v>124025779</v>
      </c>
      <c r="N14" s="151"/>
      <c r="O14" s="200">
        <v>-135952169</v>
      </c>
      <c r="P14" s="151"/>
      <c r="Q14" s="200">
        <f t="shared" si="1"/>
        <v>-11926390</v>
      </c>
    </row>
    <row r="15" spans="1:17" ht="21.75">
      <c r="A15" s="95" t="s">
        <v>118</v>
      </c>
      <c r="B15" s="195"/>
      <c r="C15" s="200">
        <v>2244</v>
      </c>
      <c r="D15" s="195"/>
      <c r="E15" s="200">
        <v>62833921</v>
      </c>
      <c r="F15" s="198"/>
      <c r="G15" s="217">
        <v>-69910166</v>
      </c>
      <c r="H15" s="198"/>
      <c r="I15" s="200">
        <f t="shared" si="0"/>
        <v>-7076245</v>
      </c>
      <c r="J15" s="21"/>
      <c r="K15" s="200">
        <v>2244</v>
      </c>
      <c r="L15" s="151"/>
      <c r="M15" s="200">
        <v>62833921</v>
      </c>
      <c r="N15" s="151"/>
      <c r="O15" s="200">
        <v>-69910166</v>
      </c>
      <c r="P15" s="151"/>
      <c r="Q15" s="200">
        <f t="shared" si="1"/>
        <v>-7076245</v>
      </c>
    </row>
    <row r="16" spans="1:17" ht="21.75">
      <c r="A16" s="95" t="s">
        <v>102</v>
      </c>
      <c r="B16" s="195"/>
      <c r="C16" s="200">
        <v>53080</v>
      </c>
      <c r="D16" s="195"/>
      <c r="E16" s="200">
        <v>1380581559</v>
      </c>
      <c r="F16" s="198"/>
      <c r="G16" s="217">
        <v>-1788906664</v>
      </c>
      <c r="H16" s="198"/>
      <c r="I16" s="200">
        <f t="shared" si="0"/>
        <v>-408325105</v>
      </c>
      <c r="J16" s="21"/>
      <c r="K16" s="200">
        <v>53080</v>
      </c>
      <c r="L16" s="151"/>
      <c r="M16" s="200">
        <v>1380581559</v>
      </c>
      <c r="N16" s="151"/>
      <c r="O16" s="200">
        <v>-1788906664</v>
      </c>
      <c r="P16" s="151"/>
      <c r="Q16" s="200">
        <f t="shared" si="1"/>
        <v>-408325105</v>
      </c>
    </row>
    <row r="17" spans="1:17" ht="21.75">
      <c r="A17" s="95" t="s">
        <v>96</v>
      </c>
      <c r="B17" s="195"/>
      <c r="C17" s="200">
        <v>159906</v>
      </c>
      <c r="D17" s="195"/>
      <c r="E17" s="200">
        <v>1782962666</v>
      </c>
      <c r="F17" s="198"/>
      <c r="G17" s="217">
        <v>-1831732864</v>
      </c>
      <c r="H17" s="198"/>
      <c r="I17" s="200">
        <f t="shared" si="0"/>
        <v>-48770198</v>
      </c>
      <c r="J17" s="21"/>
      <c r="K17" s="200">
        <v>159906</v>
      </c>
      <c r="L17" s="151"/>
      <c r="M17" s="200">
        <v>1782962666</v>
      </c>
      <c r="N17" s="151"/>
      <c r="O17" s="200">
        <v>-1831732864</v>
      </c>
      <c r="P17" s="151"/>
      <c r="Q17" s="200">
        <f t="shared" si="1"/>
        <v>-48770198</v>
      </c>
    </row>
    <row r="18" spans="1:17" ht="21.75">
      <c r="A18" s="95" t="s">
        <v>122</v>
      </c>
      <c r="B18" s="195"/>
      <c r="C18" s="200">
        <v>5704</v>
      </c>
      <c r="D18" s="195"/>
      <c r="E18" s="200">
        <v>133098160</v>
      </c>
      <c r="F18" s="198"/>
      <c r="G18" s="217">
        <v>-132075586</v>
      </c>
      <c r="H18" s="198"/>
      <c r="I18" s="200">
        <f t="shared" si="0"/>
        <v>1022574</v>
      </c>
      <c r="J18" s="21"/>
      <c r="K18" s="200">
        <v>5704</v>
      </c>
      <c r="L18" s="151"/>
      <c r="M18" s="200">
        <v>133098160</v>
      </c>
      <c r="N18" s="151"/>
      <c r="O18" s="200">
        <v>-132075586</v>
      </c>
      <c r="P18" s="151"/>
      <c r="Q18" s="200">
        <f t="shared" si="1"/>
        <v>1022574</v>
      </c>
    </row>
    <row r="19" spans="1:17" ht="21.75">
      <c r="A19" s="95" t="s">
        <v>104</v>
      </c>
      <c r="B19" s="195"/>
      <c r="C19" s="200">
        <v>291946</v>
      </c>
      <c r="D19" s="195"/>
      <c r="E19" s="200">
        <v>1115756546</v>
      </c>
      <c r="F19" s="198"/>
      <c r="G19" s="217">
        <v>-1022826693</v>
      </c>
      <c r="H19" s="198"/>
      <c r="I19" s="200">
        <f t="shared" si="0"/>
        <v>92929853</v>
      </c>
      <c r="J19" s="21"/>
      <c r="K19" s="200">
        <v>291946</v>
      </c>
      <c r="L19" s="151"/>
      <c r="M19" s="200">
        <v>1115756546</v>
      </c>
      <c r="N19" s="151"/>
      <c r="O19" s="200">
        <v>-1022826693</v>
      </c>
      <c r="P19" s="151"/>
      <c r="Q19" s="200">
        <f t="shared" si="1"/>
        <v>92929853</v>
      </c>
    </row>
    <row r="20" spans="1:17" ht="21.75">
      <c r="A20" s="95" t="s">
        <v>126</v>
      </c>
      <c r="B20" s="195"/>
      <c r="C20" s="200">
        <v>303</v>
      </c>
      <c r="D20" s="195"/>
      <c r="E20" s="200">
        <v>8427501</v>
      </c>
      <c r="F20" s="198"/>
      <c r="G20" s="217">
        <v>-7915443</v>
      </c>
      <c r="H20" s="198"/>
      <c r="I20" s="200">
        <f t="shared" si="0"/>
        <v>512058</v>
      </c>
      <c r="J20" s="21"/>
      <c r="K20" s="200">
        <v>303</v>
      </c>
      <c r="L20" s="151"/>
      <c r="M20" s="200">
        <v>8427501</v>
      </c>
      <c r="N20" s="151"/>
      <c r="O20" s="200">
        <v>-7915443</v>
      </c>
      <c r="P20" s="151"/>
      <c r="Q20" s="200">
        <f t="shared" si="1"/>
        <v>512058</v>
      </c>
    </row>
    <row r="21" spans="1:17" ht="21.75">
      <c r="A21" s="95" t="s">
        <v>123</v>
      </c>
      <c r="B21" s="195"/>
      <c r="C21" s="200">
        <v>225703</v>
      </c>
      <c r="D21" s="195"/>
      <c r="E21" s="200">
        <v>3267050854</v>
      </c>
      <c r="F21" s="198"/>
      <c r="G21" s="217">
        <v>-3431962584</v>
      </c>
      <c r="H21" s="198"/>
      <c r="I21" s="200">
        <f t="shared" si="0"/>
        <v>-164911730</v>
      </c>
      <c r="J21" s="21"/>
      <c r="K21" s="200">
        <v>225703</v>
      </c>
      <c r="L21" s="151"/>
      <c r="M21" s="200">
        <v>3267050854</v>
      </c>
      <c r="N21" s="151"/>
      <c r="O21" s="200">
        <v>-3431962584</v>
      </c>
      <c r="P21" s="151"/>
      <c r="Q21" s="200">
        <f t="shared" si="1"/>
        <v>-164911730</v>
      </c>
    </row>
    <row r="22" spans="1:17" ht="21.75">
      <c r="A22" s="95" t="s">
        <v>98</v>
      </c>
      <c r="B22" s="195"/>
      <c r="C22" s="200">
        <v>84398</v>
      </c>
      <c r="D22" s="195"/>
      <c r="E22" s="200">
        <v>1753490849</v>
      </c>
      <c r="F22" s="198"/>
      <c r="G22" s="217">
        <v>-1826815511</v>
      </c>
      <c r="H22" s="198"/>
      <c r="I22" s="200">
        <f t="shared" si="0"/>
        <v>-73324662</v>
      </c>
      <c r="J22" s="21"/>
      <c r="K22" s="200">
        <v>84398</v>
      </c>
      <c r="L22" s="151"/>
      <c r="M22" s="200">
        <v>1753490849</v>
      </c>
      <c r="N22" s="151"/>
      <c r="O22" s="200">
        <v>-1826815511</v>
      </c>
      <c r="P22" s="151"/>
      <c r="Q22" s="200">
        <f t="shared" si="1"/>
        <v>-73324662</v>
      </c>
    </row>
    <row r="23" spans="1:17" ht="21.75">
      <c r="A23" s="95" t="s">
        <v>97</v>
      </c>
      <c r="B23" s="195"/>
      <c r="C23" s="200">
        <v>118787</v>
      </c>
      <c r="D23" s="195"/>
      <c r="E23" s="200">
        <v>449269188</v>
      </c>
      <c r="F23" s="198"/>
      <c r="G23" s="217">
        <v>-438843815</v>
      </c>
      <c r="H23" s="198"/>
      <c r="I23" s="200">
        <f t="shared" si="0"/>
        <v>10425373</v>
      </c>
      <c r="J23" s="21"/>
      <c r="K23" s="200">
        <v>118787</v>
      </c>
      <c r="L23" s="151"/>
      <c r="M23" s="200">
        <v>449269188</v>
      </c>
      <c r="N23" s="151"/>
      <c r="O23" s="200">
        <v>-438843815</v>
      </c>
      <c r="P23" s="151"/>
      <c r="Q23" s="200">
        <f t="shared" si="1"/>
        <v>10425373</v>
      </c>
    </row>
    <row r="24" spans="1:17" ht="21.75">
      <c r="A24" s="95" t="s">
        <v>120</v>
      </c>
      <c r="B24" s="195"/>
      <c r="C24" s="200">
        <v>123394</v>
      </c>
      <c r="D24" s="195"/>
      <c r="E24" s="200">
        <v>1773469897</v>
      </c>
      <c r="F24" s="198"/>
      <c r="G24" s="217">
        <v>-1558536459</v>
      </c>
      <c r="H24" s="198"/>
      <c r="I24" s="228">
        <f t="shared" si="0"/>
        <v>214933438</v>
      </c>
      <c r="J24" s="21"/>
      <c r="K24" s="200">
        <v>123394</v>
      </c>
      <c r="L24" s="151"/>
      <c r="M24" s="200">
        <v>1773469897</v>
      </c>
      <c r="N24" s="151"/>
      <c r="O24" s="200">
        <v>-1558536459</v>
      </c>
      <c r="P24" s="151"/>
      <c r="Q24" s="200">
        <f t="shared" si="1"/>
        <v>214933438</v>
      </c>
    </row>
    <row r="25" spans="1:17" s="334" customFormat="1" ht="22.5" thickBot="1">
      <c r="A25" s="334" t="s">
        <v>2</v>
      </c>
      <c r="B25" s="341"/>
      <c r="C25" s="342"/>
      <c r="D25" s="341"/>
      <c r="E25" s="343">
        <f>SUM(E7:E24)</f>
        <v>57403759783</v>
      </c>
      <c r="F25" s="344"/>
      <c r="G25" s="345">
        <f>SUM(G7:G24)</f>
        <v>-56290868973</v>
      </c>
      <c r="H25" s="344"/>
      <c r="I25" s="345">
        <f>SUM(I7:I24)</f>
        <v>1112890810</v>
      </c>
      <c r="J25" s="346"/>
      <c r="K25" s="342"/>
      <c r="L25" s="341"/>
      <c r="M25" s="345">
        <f>SUM(M7:M24)</f>
        <v>109084369621</v>
      </c>
      <c r="N25" s="344"/>
      <c r="O25" s="345">
        <f>SUM(O7:O24)</f>
        <v>-102132455373</v>
      </c>
      <c r="P25" s="347"/>
      <c r="Q25" s="345">
        <f>SUM(Q7:Q24)</f>
        <v>6951914248</v>
      </c>
    </row>
    <row r="26" spans="1:17" ht="23.25" thickTop="1">
      <c r="E26" s="201"/>
      <c r="F26" s="95"/>
      <c r="G26" s="201"/>
      <c r="H26" s="201"/>
      <c r="I26" s="201"/>
      <c r="J26" s="95"/>
      <c r="K26" s="95"/>
      <c r="L26" s="95"/>
      <c r="M26" s="218"/>
      <c r="N26" s="95"/>
      <c r="O26" s="218"/>
      <c r="P26" s="95"/>
      <c r="Q26" s="218"/>
    </row>
    <row r="27" spans="1:17" ht="22.5">
      <c r="E27" s="201"/>
      <c r="F27" s="95"/>
      <c r="G27" s="201"/>
      <c r="H27" s="95"/>
      <c r="I27" s="201"/>
      <c r="J27" s="95"/>
      <c r="K27" s="95"/>
      <c r="L27" s="95"/>
      <c r="M27" s="201"/>
      <c r="N27" s="95"/>
      <c r="O27" s="201"/>
      <c r="P27" s="95"/>
      <c r="Q27" s="201"/>
    </row>
    <row r="28" spans="1:17" ht="10.5" customHeight="1">
      <c r="A28" s="27"/>
      <c r="B28" s="27"/>
      <c r="C28" s="27"/>
      <c r="D28" s="27"/>
      <c r="E28" s="188"/>
      <c r="F28" s="188"/>
      <c r="G28" s="188"/>
      <c r="H28" s="188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21.75">
      <c r="A29" s="288" t="s">
        <v>45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90"/>
    </row>
    <row r="30" spans="1:17" ht="6" customHeight="1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</row>
    <row r="31" spans="1:17" ht="18" customHeight="1">
      <c r="A31" s="157"/>
      <c r="B31" s="157"/>
      <c r="C31" s="157"/>
      <c r="D31" s="157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>
      <c r="C32" s="112">
        <f>C25-' سهام'!L30</f>
        <v>0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5:17" s="161" customFormat="1" ht="24"/>
    <row r="34" spans="5:17" s="161" customFormat="1" ht="24"/>
    <row r="35" spans="5:17" s="161" customFormat="1" ht="24"/>
    <row r="36" spans="5:17" s="161" customFormat="1" ht="24"/>
    <row r="37" spans="5:17" s="161" customFormat="1" ht="24"/>
    <row r="38" spans="5:17" s="161" customFormat="1" ht="24"/>
    <row r="39" spans="5:17"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spans="5:17" ht="24">
      <c r="Q40" s="158"/>
    </row>
    <row r="41" spans="5:17" ht="24">
      <c r="Q41" s="161"/>
    </row>
    <row r="42" spans="5:17" ht="24">
      <c r="Q42" s="161"/>
    </row>
  </sheetData>
  <autoFilter ref="A6:Q6" xr:uid="{00000000-0009-0000-0000-000007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29:Q29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7" fitToHeight="0" orientation="landscape" r:id="rId1"/>
  <rowBreaks count="1" manualBreakCount="1">
    <brk id="30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rightToLeft="1" tabSelected="1" view="pageBreakPreview" zoomScale="80" zoomScaleNormal="100" zoomScaleSheetLayoutView="80" workbookViewId="0">
      <selection activeCell="F34" sqref="F34"/>
    </sheetView>
  </sheetViews>
  <sheetFormatPr defaultColWidth="9.140625" defaultRowHeight="21.75"/>
  <cols>
    <col min="1" max="1" width="33.5703125" style="95" customWidth="1"/>
    <col min="2" max="2" width="0.5703125" style="95" customWidth="1"/>
    <col min="3" max="3" width="17.7109375" style="21" bestFit="1" customWidth="1"/>
    <col min="4" max="4" width="0.85546875" style="21" customWidth="1"/>
    <col min="5" max="5" width="25.7109375" style="21" bestFit="1" customWidth="1"/>
    <col min="6" max="6" width="0.85546875" style="21" customWidth="1"/>
    <col min="7" max="7" width="25.7109375" style="21" bestFit="1" customWidth="1"/>
    <col min="8" max="8" width="0.7109375" style="21" customWidth="1"/>
    <col min="9" max="9" width="25.140625" style="21" customWidth="1"/>
    <col min="10" max="10" width="1.42578125" style="21" customWidth="1"/>
    <col min="11" max="11" width="17.7109375" style="21" bestFit="1" customWidth="1"/>
    <col min="12" max="12" width="1.140625" style="21" customWidth="1"/>
    <col min="13" max="13" width="25.7109375" style="21" bestFit="1" customWidth="1"/>
    <col min="14" max="14" width="1" style="21" customWidth="1"/>
    <col min="15" max="15" width="25.7109375" style="21" bestFit="1" customWidth="1"/>
    <col min="16" max="16" width="1.140625" style="21" customWidth="1"/>
    <col min="17" max="17" width="25.7109375" style="21" bestFit="1" customWidth="1"/>
    <col min="18" max="18" width="10" style="95" bestFit="1" customWidth="1"/>
    <col min="19" max="19" width="13.140625" style="95" bestFit="1" customWidth="1"/>
    <col min="20" max="20" width="10.85546875" style="95" bestFit="1" customWidth="1"/>
    <col min="21" max="21" width="13.140625" style="95" bestFit="1" customWidth="1"/>
    <col min="22" max="22" width="12.140625" style="95" bestFit="1" customWidth="1"/>
    <col min="23" max="16384" width="9.140625" style="95"/>
  </cols>
  <sheetData>
    <row r="1" spans="1:20" ht="22.5">
      <c r="A1" s="285" t="s">
        <v>94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20" ht="22.5">
      <c r="A2" s="285" t="s">
        <v>57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</row>
    <row r="3" spans="1:20" ht="22.5">
      <c r="A3" s="285" t="str">
        <f>' سهام'!A3:W3</f>
        <v>برای ماه منتهی به 1402/06/31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</row>
    <row r="4" spans="1:20">
      <c r="A4" s="266" t="s">
        <v>64</v>
      </c>
      <c r="B4" s="266"/>
      <c r="C4" s="266"/>
      <c r="D4" s="266"/>
      <c r="E4" s="266"/>
      <c r="F4" s="266"/>
      <c r="G4" s="266"/>
      <c r="H4" s="266"/>
    </row>
    <row r="5" spans="1:20" ht="16.5" customHeight="1" thickBot="1">
      <c r="A5" s="44"/>
      <c r="B5" s="44"/>
      <c r="C5" s="296" t="s">
        <v>155</v>
      </c>
      <c r="D5" s="296"/>
      <c r="E5" s="296"/>
      <c r="F5" s="296"/>
      <c r="G5" s="296"/>
      <c r="H5" s="296"/>
      <c r="I5" s="296"/>
      <c r="K5" s="292" t="s">
        <v>156</v>
      </c>
      <c r="L5" s="292"/>
      <c r="M5" s="292"/>
      <c r="N5" s="292"/>
      <c r="O5" s="292"/>
      <c r="P5" s="292"/>
      <c r="Q5" s="292"/>
    </row>
    <row r="6" spans="1:20" ht="27" customHeight="1" thickBot="1">
      <c r="A6" s="102" t="s">
        <v>38</v>
      </c>
      <c r="B6" s="102"/>
      <c r="C6" s="150" t="s">
        <v>3</v>
      </c>
      <c r="D6" s="151"/>
      <c r="E6" s="152" t="s">
        <v>21</v>
      </c>
      <c r="F6" s="151"/>
      <c r="G6" s="150" t="s">
        <v>43</v>
      </c>
      <c r="H6" s="151"/>
      <c r="I6" s="153" t="s">
        <v>44</v>
      </c>
      <c r="K6" s="150" t="s">
        <v>3</v>
      </c>
      <c r="L6" s="151"/>
      <c r="M6" s="152" t="s">
        <v>21</v>
      </c>
      <c r="N6" s="151"/>
      <c r="O6" s="150" t="s">
        <v>43</v>
      </c>
      <c r="P6" s="151"/>
      <c r="Q6" s="153" t="s">
        <v>44</v>
      </c>
    </row>
    <row r="7" spans="1:20">
      <c r="A7" s="154" t="s">
        <v>118</v>
      </c>
      <c r="C7" s="92">
        <v>33664</v>
      </c>
      <c r="D7" s="92"/>
      <c r="E7" s="92">
        <v>968439457</v>
      </c>
      <c r="F7" s="92"/>
      <c r="G7" s="92">
        <v>-885984461</v>
      </c>
      <c r="H7" s="92"/>
      <c r="I7" s="92">
        <f>G7+E7</f>
        <v>82454996</v>
      </c>
      <c r="J7" s="92"/>
      <c r="K7" s="92">
        <v>33664</v>
      </c>
      <c r="L7" s="92"/>
      <c r="M7" s="92">
        <v>968439457</v>
      </c>
      <c r="N7" s="92"/>
      <c r="O7" s="92">
        <v>-1048777109</v>
      </c>
      <c r="P7" s="92"/>
      <c r="Q7" s="92">
        <f>M7+O7</f>
        <v>-80337652</v>
      </c>
      <c r="R7" s="112"/>
      <c r="S7" s="112"/>
      <c r="T7" s="112"/>
    </row>
    <row r="8" spans="1:20">
      <c r="A8" s="154" t="s">
        <v>119</v>
      </c>
      <c r="C8" s="92">
        <v>2000000</v>
      </c>
      <c r="D8" s="92"/>
      <c r="E8" s="92">
        <v>71372790000</v>
      </c>
      <c r="F8" s="92"/>
      <c r="G8" s="92">
        <v>-71372790000</v>
      </c>
      <c r="H8" s="92"/>
      <c r="I8" s="92">
        <f t="shared" ref="I8:I24" si="0">G8+E8</f>
        <v>0</v>
      </c>
      <c r="J8" s="92"/>
      <c r="K8" s="92">
        <v>2000000</v>
      </c>
      <c r="L8" s="92"/>
      <c r="M8" s="92">
        <v>71372790000</v>
      </c>
      <c r="N8" s="92"/>
      <c r="O8" s="92">
        <v>-80336879712</v>
      </c>
      <c r="P8" s="92"/>
      <c r="Q8" s="92">
        <f t="shared" ref="Q8:Q24" si="1">M8+O8</f>
        <v>-8964089712</v>
      </c>
      <c r="R8" s="112"/>
      <c r="S8" s="112"/>
      <c r="T8" s="112"/>
    </row>
    <row r="9" spans="1:20">
      <c r="A9" s="154" t="s">
        <v>120</v>
      </c>
      <c r="C9" s="92">
        <v>398471</v>
      </c>
      <c r="D9" s="92"/>
      <c r="E9" s="92">
        <v>5664231398</v>
      </c>
      <c r="F9" s="92"/>
      <c r="G9" s="92">
        <v>-5429159441</v>
      </c>
      <c r="H9" s="92"/>
      <c r="I9" s="92">
        <f t="shared" si="0"/>
        <v>235071957</v>
      </c>
      <c r="J9" s="92"/>
      <c r="K9" s="92">
        <v>398471</v>
      </c>
      <c r="L9" s="92"/>
      <c r="M9" s="92">
        <v>5664231398</v>
      </c>
      <c r="N9" s="92"/>
      <c r="O9" s="92">
        <v>-5032915546</v>
      </c>
      <c r="P9" s="92"/>
      <c r="Q9" s="92">
        <f t="shared" si="1"/>
        <v>631315852</v>
      </c>
      <c r="R9" s="112"/>
      <c r="S9" s="112"/>
      <c r="T9" s="112"/>
    </row>
    <row r="10" spans="1:20">
      <c r="A10" s="154" t="s">
        <v>96</v>
      </c>
      <c r="C10" s="92">
        <v>1045094</v>
      </c>
      <c r="D10" s="92"/>
      <c r="E10" s="92">
        <v>11500353900</v>
      </c>
      <c r="F10" s="92"/>
      <c r="G10" s="92">
        <v>-10721528157</v>
      </c>
      <c r="H10" s="92"/>
      <c r="I10" s="92">
        <f t="shared" si="0"/>
        <v>778825743</v>
      </c>
      <c r="J10" s="92"/>
      <c r="K10" s="92">
        <v>1045094</v>
      </c>
      <c r="L10" s="92"/>
      <c r="M10" s="92">
        <v>11500353900</v>
      </c>
      <c r="N10" s="92"/>
      <c r="O10" s="92">
        <v>-11971614736</v>
      </c>
      <c r="P10" s="92"/>
      <c r="Q10" s="92">
        <f t="shared" si="1"/>
        <v>-471260836</v>
      </c>
      <c r="R10" s="112"/>
      <c r="S10" s="112"/>
      <c r="T10" s="112"/>
    </row>
    <row r="11" spans="1:20">
      <c r="A11" s="154" t="s">
        <v>97</v>
      </c>
      <c r="C11" s="92">
        <v>1781213</v>
      </c>
      <c r="D11" s="92"/>
      <c r="E11" s="92">
        <v>5789910344</v>
      </c>
      <c r="F11" s="92"/>
      <c r="G11" s="92">
        <v>-6294353860</v>
      </c>
      <c r="H11" s="92"/>
      <c r="I11" s="92">
        <f t="shared" si="0"/>
        <v>-504443516</v>
      </c>
      <c r="J11" s="92"/>
      <c r="K11" s="92">
        <v>1781213</v>
      </c>
      <c r="L11" s="92"/>
      <c r="M11" s="92">
        <v>5789910344</v>
      </c>
      <c r="N11" s="92"/>
      <c r="O11" s="92">
        <v>-6580470157</v>
      </c>
      <c r="P11" s="92"/>
      <c r="Q11" s="92">
        <f t="shared" si="1"/>
        <v>-790559813</v>
      </c>
      <c r="R11" s="112"/>
      <c r="S11" s="112"/>
      <c r="T11" s="112"/>
    </row>
    <row r="12" spans="1:20">
      <c r="A12" s="154" t="s">
        <v>122</v>
      </c>
      <c r="C12" s="92">
        <v>89099</v>
      </c>
      <c r="D12" s="92"/>
      <c r="E12" s="92">
        <v>2151337636</v>
      </c>
      <c r="F12" s="92"/>
      <c r="G12" s="92">
        <v>-1776262592</v>
      </c>
      <c r="H12" s="92"/>
      <c r="I12" s="92">
        <f t="shared" si="0"/>
        <v>375075044</v>
      </c>
      <c r="J12" s="92"/>
      <c r="K12" s="92">
        <v>89099</v>
      </c>
      <c r="L12" s="92"/>
      <c r="M12" s="92">
        <v>2151337636</v>
      </c>
      <c r="N12" s="92"/>
      <c r="O12" s="92">
        <v>-2063079002</v>
      </c>
      <c r="P12" s="92"/>
      <c r="Q12" s="92">
        <f t="shared" si="1"/>
        <v>88258634</v>
      </c>
      <c r="R12" s="112"/>
      <c r="S12" s="112"/>
      <c r="T12" s="112"/>
    </row>
    <row r="13" spans="1:20">
      <c r="A13" s="154" t="s">
        <v>98</v>
      </c>
      <c r="C13" s="92">
        <v>551602</v>
      </c>
      <c r="D13" s="92"/>
      <c r="E13" s="92">
        <v>11437954538</v>
      </c>
      <c r="F13" s="92"/>
      <c r="G13" s="92">
        <v>-9521458100</v>
      </c>
      <c r="H13" s="92"/>
      <c r="I13" s="92">
        <f t="shared" si="0"/>
        <v>1916496438</v>
      </c>
      <c r="J13" s="92"/>
      <c r="K13" s="92">
        <v>551602</v>
      </c>
      <c r="L13" s="92"/>
      <c r="M13" s="92">
        <v>11437954538</v>
      </c>
      <c r="N13" s="92"/>
      <c r="O13" s="92">
        <v>-11939561234</v>
      </c>
      <c r="P13" s="92"/>
      <c r="Q13" s="92">
        <f t="shared" si="1"/>
        <v>-501606696</v>
      </c>
      <c r="R13" s="112"/>
      <c r="S13" s="112"/>
      <c r="T13" s="112"/>
    </row>
    <row r="14" spans="1:20">
      <c r="A14" s="154" t="s">
        <v>99</v>
      </c>
      <c r="C14" s="92">
        <v>307025</v>
      </c>
      <c r="D14" s="92"/>
      <c r="E14" s="92">
        <v>6329810699</v>
      </c>
      <c r="F14" s="92"/>
      <c r="G14" s="92">
        <v>-5667836683</v>
      </c>
      <c r="H14" s="92"/>
      <c r="I14" s="92">
        <f t="shared" si="0"/>
        <v>661974016</v>
      </c>
      <c r="J14" s="92"/>
      <c r="K14" s="92">
        <v>307025</v>
      </c>
      <c r="L14" s="92"/>
      <c r="M14" s="92">
        <v>6329810699</v>
      </c>
      <c r="N14" s="92"/>
      <c r="O14" s="92">
        <v>-7229496215</v>
      </c>
      <c r="P14" s="92"/>
      <c r="Q14" s="92">
        <f t="shared" si="1"/>
        <v>-899685516</v>
      </c>
      <c r="R14" s="112"/>
      <c r="S14" s="112"/>
      <c r="T14" s="112"/>
    </row>
    <row r="15" spans="1:20">
      <c r="A15" s="154" t="s">
        <v>100</v>
      </c>
      <c r="C15" s="92">
        <v>428446</v>
      </c>
      <c r="D15" s="92"/>
      <c r="E15" s="92">
        <v>6733427564</v>
      </c>
      <c r="F15" s="92"/>
      <c r="G15" s="92">
        <v>-6222303952</v>
      </c>
      <c r="H15" s="92"/>
      <c r="I15" s="92">
        <f t="shared" si="0"/>
        <v>511123612</v>
      </c>
      <c r="J15" s="92"/>
      <c r="K15" s="92">
        <v>428446</v>
      </c>
      <c r="L15" s="92"/>
      <c r="M15" s="92">
        <v>6733427564</v>
      </c>
      <c r="N15" s="92"/>
      <c r="O15" s="92">
        <v>-8244622308</v>
      </c>
      <c r="P15" s="92"/>
      <c r="Q15" s="92">
        <f t="shared" si="1"/>
        <v>-1511194744</v>
      </c>
      <c r="R15" s="112"/>
      <c r="S15" s="112"/>
      <c r="T15" s="112"/>
    </row>
    <row r="16" spans="1:20">
      <c r="A16" s="154" t="s">
        <v>123</v>
      </c>
      <c r="C16" s="92">
        <v>214834</v>
      </c>
      <c r="D16" s="92"/>
      <c r="E16" s="92">
        <v>3211878298</v>
      </c>
      <c r="F16" s="92"/>
      <c r="G16" s="92">
        <v>-2874025011</v>
      </c>
      <c r="H16" s="92"/>
      <c r="I16" s="92">
        <f>G16+E16</f>
        <v>337853287</v>
      </c>
      <c r="J16" s="92"/>
      <c r="K16" s="92">
        <v>214834</v>
      </c>
      <c r="L16" s="92"/>
      <c r="M16" s="92">
        <v>3211878298</v>
      </c>
      <c r="N16" s="92"/>
      <c r="O16" s="92">
        <v>-3266692290</v>
      </c>
      <c r="P16" s="92"/>
      <c r="Q16" s="92">
        <f t="shared" si="1"/>
        <v>-54813992</v>
      </c>
      <c r="R16" s="112"/>
      <c r="S16" s="112"/>
      <c r="T16" s="112"/>
    </row>
    <row r="17" spans="1:20">
      <c r="A17" s="154" t="s">
        <v>131</v>
      </c>
      <c r="C17" s="92">
        <v>5650000</v>
      </c>
      <c r="D17" s="92"/>
      <c r="E17" s="92">
        <v>38247564825</v>
      </c>
      <c r="F17" s="92"/>
      <c r="G17" s="92">
        <v>-45075383846</v>
      </c>
      <c r="H17" s="92"/>
      <c r="I17" s="92">
        <f t="shared" si="0"/>
        <v>-6827819021</v>
      </c>
      <c r="J17" s="92"/>
      <c r="K17" s="92">
        <v>5650000</v>
      </c>
      <c r="L17" s="92"/>
      <c r="M17" s="92">
        <v>38247564825</v>
      </c>
      <c r="N17" s="92"/>
      <c r="O17" s="92">
        <v>-38159404804</v>
      </c>
      <c r="P17" s="92"/>
      <c r="Q17" s="92">
        <f t="shared" si="1"/>
        <v>88160021</v>
      </c>
      <c r="R17" s="112"/>
      <c r="S17" s="112"/>
      <c r="T17" s="112"/>
    </row>
    <row r="18" spans="1:20">
      <c r="A18" s="154" t="s">
        <v>124</v>
      </c>
      <c r="C18" s="92">
        <v>7881</v>
      </c>
      <c r="D18" s="92"/>
      <c r="E18" s="92">
        <v>639733268</v>
      </c>
      <c r="F18" s="92"/>
      <c r="G18" s="92">
        <v>-602796742</v>
      </c>
      <c r="H18" s="92"/>
      <c r="I18" s="92">
        <f t="shared" si="0"/>
        <v>36936526</v>
      </c>
      <c r="J18" s="92"/>
      <c r="K18" s="92">
        <v>7881</v>
      </c>
      <c r="L18" s="92"/>
      <c r="M18" s="92">
        <v>639733268</v>
      </c>
      <c r="N18" s="92"/>
      <c r="O18" s="92">
        <v>-756434220</v>
      </c>
      <c r="P18" s="92"/>
      <c r="Q18" s="92">
        <f t="shared" si="1"/>
        <v>-116700952</v>
      </c>
      <c r="R18" s="112"/>
      <c r="S18" s="112"/>
      <c r="T18" s="112"/>
    </row>
    <row r="19" spans="1:20">
      <c r="A19" s="154" t="s">
        <v>125</v>
      </c>
      <c r="C19" s="92">
        <v>79954</v>
      </c>
      <c r="D19" s="92"/>
      <c r="E19" s="92">
        <v>1948807274</v>
      </c>
      <c r="F19" s="92"/>
      <c r="G19" s="92">
        <v>-1706285691</v>
      </c>
      <c r="H19" s="92"/>
      <c r="I19" s="92">
        <f t="shared" si="0"/>
        <v>242521583</v>
      </c>
      <c r="J19" s="92"/>
      <c r="K19" s="92">
        <v>79954</v>
      </c>
      <c r="L19" s="92"/>
      <c r="M19" s="92">
        <v>1948807274</v>
      </c>
      <c r="N19" s="92"/>
      <c r="O19" s="92">
        <v>-2038619608</v>
      </c>
      <c r="P19" s="92"/>
      <c r="Q19" s="92">
        <f t="shared" si="1"/>
        <v>-89812334</v>
      </c>
      <c r="R19" s="112"/>
      <c r="S19" s="112"/>
      <c r="T19" s="112"/>
    </row>
    <row r="20" spans="1:20">
      <c r="A20" s="154" t="s">
        <v>101</v>
      </c>
      <c r="C20" s="92">
        <v>186167</v>
      </c>
      <c r="D20" s="92"/>
      <c r="E20" s="92">
        <v>8438704373</v>
      </c>
      <c r="F20" s="92"/>
      <c r="G20" s="92">
        <v>-7583594912</v>
      </c>
      <c r="H20" s="92"/>
      <c r="I20" s="92">
        <f t="shared" si="0"/>
        <v>855109461</v>
      </c>
      <c r="J20" s="92"/>
      <c r="K20" s="92">
        <v>186167</v>
      </c>
      <c r="L20" s="92"/>
      <c r="M20" s="92">
        <v>8438704373</v>
      </c>
      <c r="N20" s="92"/>
      <c r="O20" s="92">
        <v>-10764350886</v>
      </c>
      <c r="P20" s="92"/>
      <c r="Q20" s="92">
        <f t="shared" si="1"/>
        <v>-2325646513</v>
      </c>
      <c r="R20" s="112"/>
      <c r="S20" s="112"/>
      <c r="T20" s="112"/>
    </row>
    <row r="21" spans="1:20">
      <c r="A21" s="154" t="s">
        <v>102</v>
      </c>
      <c r="C21" s="92">
        <v>346920</v>
      </c>
      <c r="D21" s="92"/>
      <c r="E21" s="92">
        <v>9042119760</v>
      </c>
      <c r="F21" s="92"/>
      <c r="G21" s="92">
        <v>-8167498136</v>
      </c>
      <c r="H21" s="92"/>
      <c r="I21" s="92">
        <f t="shared" si="0"/>
        <v>874621624</v>
      </c>
      <c r="J21" s="92"/>
      <c r="K21" s="92">
        <v>346920</v>
      </c>
      <c r="L21" s="92"/>
      <c r="M21" s="92">
        <v>9042119760</v>
      </c>
      <c r="N21" s="92"/>
      <c r="O21" s="92">
        <v>-11691927282</v>
      </c>
      <c r="P21" s="92"/>
      <c r="Q21" s="92">
        <f t="shared" si="1"/>
        <v>-2649807522</v>
      </c>
      <c r="R21" s="112"/>
      <c r="S21" s="112"/>
      <c r="T21" s="112"/>
    </row>
    <row r="22" spans="1:20">
      <c r="A22" s="154" t="s">
        <v>126</v>
      </c>
      <c r="C22" s="92">
        <v>4559</v>
      </c>
      <c r="D22" s="92"/>
      <c r="E22" s="92">
        <v>131152435</v>
      </c>
      <c r="F22" s="92"/>
      <c r="G22" s="92">
        <v>-121707528</v>
      </c>
      <c r="H22" s="92"/>
      <c r="I22" s="92">
        <f t="shared" si="0"/>
        <v>9444907</v>
      </c>
      <c r="J22" s="92"/>
      <c r="K22" s="92">
        <v>4559</v>
      </c>
      <c r="L22" s="92"/>
      <c r="M22" s="92">
        <v>131152435</v>
      </c>
      <c r="N22" s="92"/>
      <c r="O22" s="92">
        <v>-119097372</v>
      </c>
      <c r="P22" s="92"/>
      <c r="Q22" s="92">
        <f t="shared" si="1"/>
        <v>12055063</v>
      </c>
      <c r="R22" s="112"/>
      <c r="S22" s="112"/>
      <c r="T22" s="112"/>
    </row>
    <row r="23" spans="1:20">
      <c r="A23" s="154" t="s">
        <v>103</v>
      </c>
      <c r="C23" s="92">
        <v>546398</v>
      </c>
      <c r="D23" s="92"/>
      <c r="E23" s="92">
        <v>10716288972</v>
      </c>
      <c r="F23" s="92"/>
      <c r="G23" s="92">
        <v>-10785339024</v>
      </c>
      <c r="H23" s="92"/>
      <c r="I23" s="92">
        <f t="shared" si="0"/>
        <v>-69050052</v>
      </c>
      <c r="J23" s="92"/>
      <c r="K23" s="92">
        <v>546398</v>
      </c>
      <c r="L23" s="92"/>
      <c r="M23" s="92">
        <v>10716288972</v>
      </c>
      <c r="N23" s="92"/>
      <c r="O23" s="92">
        <v>-11902196167</v>
      </c>
      <c r="P23" s="92"/>
      <c r="Q23" s="92">
        <f t="shared" si="1"/>
        <v>-1185907195</v>
      </c>
      <c r="R23" s="112"/>
      <c r="S23" s="112"/>
      <c r="T23" s="112"/>
    </row>
    <row r="24" spans="1:20">
      <c r="A24" s="154" t="s">
        <v>104</v>
      </c>
      <c r="C24" s="92">
        <v>2850911</v>
      </c>
      <c r="D24" s="92"/>
      <c r="E24" s="92">
        <v>11009888293</v>
      </c>
      <c r="F24" s="92"/>
      <c r="G24" s="92">
        <v>-10377222207</v>
      </c>
      <c r="H24" s="92"/>
      <c r="I24" s="92">
        <f t="shared" si="0"/>
        <v>632666086</v>
      </c>
      <c r="J24" s="92"/>
      <c r="K24" s="92">
        <v>2850911</v>
      </c>
      <c r="L24" s="92"/>
      <c r="M24" s="92">
        <v>11009888293</v>
      </c>
      <c r="N24" s="92"/>
      <c r="O24" s="92">
        <v>-9988106941</v>
      </c>
      <c r="P24" s="92"/>
      <c r="Q24" s="92">
        <f t="shared" si="1"/>
        <v>1021781352</v>
      </c>
      <c r="R24" s="112"/>
      <c r="S24" s="112"/>
      <c r="T24" s="112"/>
    </row>
    <row r="25" spans="1:20" s="334" customFormat="1" ht="23.25" thickBot="1">
      <c r="A25" s="348"/>
      <c r="B25" s="348"/>
      <c r="C25" s="349"/>
      <c r="D25" s="348"/>
      <c r="E25" s="350">
        <f>SUM(E7:E24)</f>
        <v>205334393034</v>
      </c>
      <c r="F25" s="351"/>
      <c r="G25" s="350">
        <f>SUM(G7:G24)</f>
        <v>-205185530343</v>
      </c>
      <c r="H25" s="351"/>
      <c r="I25" s="350">
        <f>SUM(I7:I24)</f>
        <v>148862691</v>
      </c>
      <c r="J25" s="351"/>
      <c r="K25" s="349"/>
      <c r="L25" s="351"/>
      <c r="M25" s="350">
        <f>SUM(M7:M24)</f>
        <v>205334393034</v>
      </c>
      <c r="N25" s="351"/>
      <c r="O25" s="350">
        <f>SUM(O7:O24)</f>
        <v>-223134245589</v>
      </c>
      <c r="P25" s="351"/>
      <c r="Q25" s="350">
        <f>SUM(Q7:Q24)</f>
        <v>-17799852555</v>
      </c>
      <c r="R25" s="335"/>
      <c r="S25" s="335"/>
      <c r="T25" s="335"/>
    </row>
    <row r="26" spans="1:20" ht="23.25" thickTop="1">
      <c r="A26" s="155"/>
      <c r="B26" s="155"/>
      <c r="C26" s="203"/>
      <c r="D26" s="155"/>
      <c r="E26" s="219"/>
      <c r="F26" s="156"/>
      <c r="G26" s="219"/>
      <c r="H26" s="156"/>
      <c r="I26" s="219"/>
      <c r="J26" s="156"/>
      <c r="K26" s="203"/>
      <c r="L26" s="156"/>
      <c r="M26" s="219"/>
      <c r="N26" s="156"/>
      <c r="O26" s="219"/>
      <c r="P26" s="156"/>
      <c r="Q26" s="219"/>
      <c r="R26" s="112"/>
      <c r="S26" s="112"/>
      <c r="T26" s="112"/>
    </row>
    <row r="27" spans="1:20" ht="22.5">
      <c r="A27" s="155"/>
      <c r="B27" s="155"/>
      <c r="C27" s="203"/>
      <c r="D27" s="155"/>
      <c r="E27" s="219"/>
      <c r="F27" s="156"/>
      <c r="G27" s="219"/>
      <c r="H27" s="156"/>
      <c r="I27" s="219"/>
      <c r="J27" s="156"/>
      <c r="K27" s="203"/>
      <c r="L27" s="156"/>
      <c r="M27" s="219"/>
      <c r="N27" s="156"/>
      <c r="O27" s="219"/>
      <c r="P27" s="156"/>
      <c r="Q27" s="219"/>
      <c r="R27" s="112"/>
      <c r="S27" s="112"/>
      <c r="T27" s="112"/>
    </row>
    <row r="28" spans="1:20" ht="7.5" customHeight="1">
      <c r="A28" s="44"/>
      <c r="B28" s="44"/>
    </row>
    <row r="29" spans="1:20" ht="24.75" customHeight="1">
      <c r="A29" s="293" t="s">
        <v>45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5"/>
    </row>
    <row r="30" spans="1:20">
      <c r="Q30" s="157"/>
    </row>
    <row r="31" spans="1:20" s="158" customFormat="1" ht="24"/>
    <row r="32" spans="1:20">
      <c r="A32" s="92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7">
      <c r="A33" s="84"/>
      <c r="C33" s="92"/>
      <c r="D33" s="92"/>
      <c r="E33" s="160"/>
      <c r="F33" s="92"/>
      <c r="G33" s="160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s="158" customFormat="1" ht="24">
      <c r="I34" s="144"/>
      <c r="J34" s="161"/>
      <c r="K34" s="161"/>
      <c r="L34" s="161"/>
      <c r="M34" s="161"/>
      <c r="N34" s="161"/>
      <c r="O34" s="161"/>
      <c r="P34" s="161"/>
      <c r="Q34" s="144"/>
    </row>
    <row r="35" spans="1:17" s="158" customFormat="1" ht="24">
      <c r="I35" s="92"/>
      <c r="Q35" s="92"/>
    </row>
    <row r="36" spans="1:17" s="158" customFormat="1" ht="24">
      <c r="I36" s="144"/>
      <c r="Q36" s="144"/>
    </row>
    <row r="37" spans="1:17" s="158" customFormat="1" ht="24"/>
    <row r="38" spans="1:17" s="158" customFormat="1" ht="24"/>
    <row r="39" spans="1:17" s="158" customFormat="1" ht="24"/>
    <row r="40" spans="1:17" s="158" customFormat="1" ht="24"/>
    <row r="41" spans="1:17" s="158" customFormat="1" ht="24"/>
    <row r="42" spans="1:17" s="158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29:Q29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Yalda Tanumand</cp:lastModifiedBy>
  <cp:lastPrinted>2019-05-29T09:35:10Z</cp:lastPrinted>
  <dcterms:created xsi:type="dcterms:W3CDTF">2017-11-22T14:26:20Z</dcterms:created>
  <dcterms:modified xsi:type="dcterms:W3CDTF">2023-10-01T11:55:35Z</dcterms:modified>
</cp:coreProperties>
</file>