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Y:\fund\صندوق با تضمین کیان\گزارش ماهانه\5- مرداد\"/>
    </mc:Choice>
  </mc:AlternateContent>
  <xr:revisionPtr revIDLastSave="0" documentId="13_ncr:1_{33F6D15C-C1A8-489B-A69B-219AB69B9E94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روکش" sheetId="16" r:id="rId1"/>
    <sheet name=" سهام" sheetId="1" r:id="rId2"/>
    <sheet name="اوراق" sheetId="17" r:id="rId3"/>
    <sheet name="سپرده" sheetId="2" r:id="rId4"/>
    <sheet name="درآمدها" sheetId="11" r:id="rId5"/>
    <sheet name="سود اوراق بهادار و سپرده بانکی" sheetId="13" r:id="rId6"/>
    <sheet name="درآمد سود سهام" sheetId="18" r:id="rId7"/>
    <sheet name="درآمد ناشی ازفروش" sheetId="15" r:id="rId8"/>
    <sheet name="درآمد ناشی از تغییر قیمت  " sheetId="14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_FilterDatabase" localSheetId="1" hidden="1">' سهام'!$A$9:$W$9</definedName>
    <definedName name="_xlnm._FilterDatabase" localSheetId="11" hidden="1">'درآمد سپرده بانکی'!$A$7:$L$7</definedName>
    <definedName name="_xlnm._FilterDatabase" localSheetId="10" hidden="1">'درآمد سرمایه گذاری در اوراق بها'!$A$9:$Q$9</definedName>
    <definedName name="_xlnm._FilterDatabase" localSheetId="9" hidden="1">'درآمد سرمایه گذاری در سهام '!$A$10:$U$10</definedName>
    <definedName name="_xlnm._FilterDatabase" localSheetId="6" hidden="1">'درآمد سود سهام'!$A$7:$S$7</definedName>
    <definedName name="_xlnm._FilterDatabase" localSheetId="8" hidden="1">'درآمد ناشی از تغییر قیمت  '!$A$6:$Q$6</definedName>
    <definedName name="_xlnm._FilterDatabase" localSheetId="7" hidden="1">'درآمد ناشی ازفروش'!$A$6:$Q$6</definedName>
    <definedName name="_xlnm._FilterDatabase" localSheetId="3" hidden="1">سپرده!$A$8:$S$8</definedName>
    <definedName name="_xlnm._FilterDatabase" localSheetId="5" hidden="1">'سود اوراق بهادار و سپرده بانکی'!$A$6:$R$6</definedName>
    <definedName name="_xlnm.Print_Area" localSheetId="1">' سهام'!$A$1:$W$30</definedName>
    <definedName name="_xlnm.Print_Area" localSheetId="2">اوراق!$A$1:$AG$11</definedName>
    <definedName name="_xlnm.Print_Area" localSheetId="11">'درآمد سپرده بانکی'!$A$1:$L$13</definedName>
    <definedName name="_xlnm.Print_Area" localSheetId="10">'درآمد سرمایه گذاری در اوراق بها'!$A$1:$Q$12</definedName>
    <definedName name="_xlnm.Print_Area" localSheetId="9">'درآمد سرمایه گذاری در سهام '!$A$1:$U$31</definedName>
    <definedName name="_xlnm.Print_Area" localSheetId="6">'درآمد سود سهام'!$A$1:$S$17</definedName>
    <definedName name="_xlnm.Print_Area" localSheetId="8">'درآمد ناشی از تغییر قیمت  '!$A$1:$Q$29</definedName>
    <definedName name="_xlnm.Print_Area" localSheetId="7">'درآمد ناشی ازفروش'!$A$1:$Q$12</definedName>
    <definedName name="_xlnm.Print_Area" localSheetId="4">درآمدها!$A$1:$I$11</definedName>
    <definedName name="_xlnm.Print_Area" localSheetId="0">روکش!$A$1:$J$36</definedName>
    <definedName name="_xlnm.Print_Area" localSheetId="12">'سایر درآمدها'!$A$1:$E$11</definedName>
    <definedName name="_xlnm.Print_Area" localSheetId="3">سپرده!$A$1:$S$15</definedName>
    <definedName name="_xlnm.Print_Area" localSheetId="5">'سود اوراق بهادار و سپرده بانکی'!$A$1:$R$13</definedName>
    <definedName name="_xlnm.Print_Titles" localSheetId="1">' سهام'!$7:$9</definedName>
    <definedName name="_xlnm.Print_Titles" localSheetId="9">'درآمد سرمایه گذاری در سهام '!$7:$10</definedName>
    <definedName name="_xlnm.Print_Titles" localSheetId="8">'درآمد ناشی از تغییر قیمت  '!$5:$6</definedName>
    <definedName name="_xlnm.Print_Titles" localSheetId="7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5" l="1"/>
  <c r="I23" i="5"/>
  <c r="G7" i="15"/>
  <c r="I7" i="15"/>
  <c r="E10" i="8" l="1"/>
  <c r="C10" i="8"/>
  <c r="I12" i="7"/>
  <c r="K9" i="7" s="1"/>
  <c r="E12" i="7"/>
  <c r="G11" i="7" s="1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7" i="14"/>
  <c r="Q25" i="14" s="1"/>
  <c r="I22" i="14"/>
  <c r="I17" i="14"/>
  <c r="I16" i="14"/>
  <c r="I14" i="14"/>
  <c r="I8" i="14"/>
  <c r="I25" i="14" s="1"/>
  <c r="I9" i="14"/>
  <c r="I10" i="14"/>
  <c r="I11" i="14"/>
  <c r="I12" i="14"/>
  <c r="I13" i="14"/>
  <c r="I15" i="14"/>
  <c r="I18" i="14"/>
  <c r="I19" i="14"/>
  <c r="I20" i="14"/>
  <c r="I21" i="14"/>
  <c r="I23" i="14"/>
  <c r="I24" i="14"/>
  <c r="I7" i="14"/>
  <c r="Q7" i="1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11" i="5"/>
  <c r="S12" i="5"/>
  <c r="S30" i="5" s="1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11" i="5"/>
  <c r="I12" i="5"/>
  <c r="K12" i="5" s="1"/>
  <c r="I13" i="5"/>
  <c r="K13" i="5" s="1"/>
  <c r="I14" i="5"/>
  <c r="K14" i="5" s="1"/>
  <c r="I15" i="5"/>
  <c r="K15" i="5" s="1"/>
  <c r="I16" i="5"/>
  <c r="K16" i="5" s="1"/>
  <c r="I17" i="5"/>
  <c r="K17" i="5" s="1"/>
  <c r="I18" i="5"/>
  <c r="K18" i="5" s="1"/>
  <c r="I19" i="5"/>
  <c r="K19" i="5" s="1"/>
  <c r="I20" i="5"/>
  <c r="K20" i="5" s="1"/>
  <c r="I21" i="5"/>
  <c r="K21" i="5" s="1"/>
  <c r="I22" i="5"/>
  <c r="K22" i="5" s="1"/>
  <c r="K23" i="5"/>
  <c r="I24" i="5"/>
  <c r="K24" i="5" s="1"/>
  <c r="I25" i="5"/>
  <c r="K25" i="5" s="1"/>
  <c r="I26" i="5"/>
  <c r="K26" i="5" s="1"/>
  <c r="I27" i="5"/>
  <c r="K27" i="5" s="1"/>
  <c r="I28" i="5"/>
  <c r="K28" i="5" s="1"/>
  <c r="I29" i="5"/>
  <c r="K29" i="5" s="1"/>
  <c r="I11" i="5"/>
  <c r="Q30" i="5"/>
  <c r="O30" i="5"/>
  <c r="M30" i="5"/>
  <c r="G30" i="5"/>
  <c r="C30" i="5"/>
  <c r="O25" i="14"/>
  <c r="M25" i="14"/>
  <c r="G25" i="14"/>
  <c r="E25" i="14"/>
  <c r="Q8" i="15"/>
  <c r="O8" i="15"/>
  <c r="M8" i="15"/>
  <c r="I8" i="15"/>
  <c r="G8" i="15"/>
  <c r="E8" i="15"/>
  <c r="S15" i="18"/>
  <c r="Q15" i="18"/>
  <c r="O15" i="18"/>
  <c r="K15" i="18"/>
  <c r="I15" i="18"/>
  <c r="R11" i="13"/>
  <c r="P11" i="13"/>
  <c r="N11" i="13"/>
  <c r="L11" i="13"/>
  <c r="J11" i="13"/>
  <c r="H11" i="13"/>
  <c r="I8" i="11"/>
  <c r="S10" i="2"/>
  <c r="S13" i="2" s="1"/>
  <c r="S11" i="2"/>
  <c r="S12" i="2"/>
  <c r="S9" i="2"/>
  <c r="Q13" i="2"/>
  <c r="O13" i="2"/>
  <c r="M13" i="2"/>
  <c r="K13" i="2"/>
  <c r="W10" i="1"/>
  <c r="W29" i="1"/>
  <c r="U29" i="1"/>
  <c r="S29" i="1"/>
  <c r="J29" i="1"/>
  <c r="G29" i="1"/>
  <c r="E29" i="1"/>
  <c r="L9" i="13"/>
  <c r="G10" i="7" l="1"/>
  <c r="G12" i="7" s="1"/>
  <c r="K10" i="7"/>
  <c r="G9" i="7"/>
  <c r="K11" i="7"/>
  <c r="G8" i="7"/>
  <c r="K8" i="7"/>
  <c r="K11" i="5"/>
  <c r="I30" i="5"/>
  <c r="M9" i="18"/>
  <c r="M10" i="18"/>
  <c r="M11" i="18"/>
  <c r="M12" i="18"/>
  <c r="M13" i="18"/>
  <c r="M14" i="18"/>
  <c r="M8" i="18"/>
  <c r="R8" i="13"/>
  <c r="R9" i="13"/>
  <c r="L7" i="13"/>
  <c r="L8" i="13"/>
  <c r="L10" i="13"/>
  <c r="E8" i="11"/>
  <c r="M29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S9" i="18"/>
  <c r="S10" i="18"/>
  <c r="S11" i="18"/>
  <c r="S12" i="18"/>
  <c r="S13" i="18"/>
  <c r="S14" i="18"/>
  <c r="S8" i="18"/>
  <c r="R10" i="13"/>
  <c r="R7" i="13"/>
  <c r="E10" i="11"/>
  <c r="I10" i="11" s="1"/>
  <c r="E9" i="11"/>
  <c r="I9" i="11" s="1"/>
  <c r="K12" i="7" l="1"/>
  <c r="M15" i="18"/>
  <c r="A3" i="17" l="1"/>
  <c r="Q11" i="6" l="1"/>
  <c r="U30" i="5" l="1"/>
  <c r="E7" i="11" l="1"/>
  <c r="K30" i="5"/>
  <c r="Q10" i="6"/>
  <c r="I10" i="6"/>
  <c r="E11" i="11" l="1"/>
  <c r="I7" i="11"/>
  <c r="I11" i="11" s="1"/>
  <c r="D29" i="1"/>
  <c r="G9" i="11" l="1"/>
  <c r="G10" i="11"/>
  <c r="G8" i="11"/>
  <c r="G7" i="11"/>
  <c r="AG10" i="17"/>
  <c r="G11" i="11" l="1"/>
  <c r="O11" i="6"/>
  <c r="M11" i="6"/>
  <c r="K11" i="6"/>
  <c r="G11" i="6"/>
  <c r="E11" i="6"/>
  <c r="C11" i="6"/>
  <c r="I11" i="6" l="1"/>
  <c r="AE10" i="17"/>
  <c r="AC10" i="17"/>
  <c r="W10" i="17"/>
  <c r="T10" i="17"/>
  <c r="Q11" i="13" l="1"/>
  <c r="J15" i="18"/>
  <c r="L15" i="18"/>
  <c r="N15" i="18"/>
  <c r="R15" i="18"/>
  <c r="O10" i="17" l="1"/>
  <c r="Q10" i="17"/>
  <c r="D11" i="6" l="1"/>
  <c r="F11" i="6"/>
  <c r="H11" i="6"/>
  <c r="J11" i="6"/>
  <c r="L11" i="6"/>
  <c r="N11" i="6"/>
  <c r="P11" i="6"/>
  <c r="A3" i="14" l="1"/>
  <c r="A3" i="8" l="1"/>
  <c r="A3" i="7"/>
  <c r="A3" i="6"/>
  <c r="A3" i="5"/>
  <c r="A3" i="15"/>
  <c r="A3" i="13"/>
  <c r="A3" i="2" l="1"/>
  <c r="A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<sst xmlns="http://schemas.openxmlformats.org/spreadsheetml/2006/main" count="336" uniqueCount="140">
  <si>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</si>
  <si>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</si>
  <si>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</si>
  <si>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</si>
  <si>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</si>
  <si>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</si>
  <si>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</si>
  <si>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</si>
  <si>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</si>
  <si>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</si>
  <si>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</si>
  <si>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</si>
  <si>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</si>
  <si>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</si>
  <si>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</si>
  <si>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</si>
  <si>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</si>
  <si>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</si>
  <si>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</si>
  <si>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</si>
  <si>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</si>
  <si>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</si>
  <si>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</si>
  <si>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</si>
  <si>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</si>
  <si>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</si>
  <si>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</si>
  <si>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</si>
  <si>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</si>
  <si>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</si>
  <si>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</si>
  <si>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</si>
  <si>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</si>
  <si>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</si>
  <si>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</si>
  <si>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</si>
  <si>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</si>
  <si>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</si>
  <si>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</si>
  <si>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</si>
  <si>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</si>
  <si>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</si>
  <si>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</si>
  <si>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</si>
  <si>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</si>
  <si>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</si>
  <si>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</si>
  <si>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</si>
  <si>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</si>
  <si>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</si>
  <si>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</si>
  <si>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</si>
  <si>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</si>
  <si>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</si>
  <si>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</si>
  <si>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</si>
  <si>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</si>
  <si>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</si>
  <si>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</si>
  <si>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</si>
  <si>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</si>
  <si>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</si>
  <si>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</si>
  <si>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</si>
  <si>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</si>
  <si>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</si>
  <si>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</si>
  <si>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</si>
  <si>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</si>
  <si>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</si>
  <si>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</si>
  <si>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</si>
  <si>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</si>
  <si>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</si>
  <si>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</si>
  <si>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</si>
  <si>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</si>
  <si>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</si>
  <si>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</si>
  <si>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</si>
  <si>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</si>
  <si>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</si>
  <si>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</si>
  <si>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</si>
  <si>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</si>
  <si>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</si>
  <si>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</si>
  <si>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</si>
  <si>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</si>
  <si>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</si>
  <si>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</si>
  <si>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</si>
  <si>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کوتاه مدت</t>
  </si>
  <si>
    <t>-</t>
  </si>
  <si>
    <t>صندوق سرمایه گذاری با تضمین اصل سرمایه کیان</t>
  </si>
  <si>
    <t>1402/03/31</t>
  </si>
  <si>
    <t>فولاد کاوه جنوب کیش (کاوه)</t>
  </si>
  <si>
    <t>سر. صبا تامین (صبا)</t>
  </si>
  <si>
    <t>سر. غدیر (وغدیر)</t>
  </si>
  <si>
    <t>صنایع پتروشیمی کرمانشاه (کرماشا)</t>
  </si>
  <si>
    <t>سر. صندوق بازنشستگی (وصندوق)</t>
  </si>
  <si>
    <t>پتروشیمی جم (جم)</t>
  </si>
  <si>
    <t>مبین انرژی خلیج فارس (مبین)</t>
  </si>
  <si>
    <t>توسعه معدنی و صنعتی صبانور (کنور)</t>
  </si>
  <si>
    <t>بانک خاورمیانه (وخاور)</t>
  </si>
  <si>
    <t>کوتاه مدت خاورمیانه</t>
  </si>
  <si>
    <t>کوتاه مدت پاسارگاد</t>
  </si>
  <si>
    <t>پاسارگاد209.8100.15644767.1 -کوتاه مدت</t>
  </si>
  <si>
    <t>پاسارگاد209.307.15644767.1</t>
  </si>
  <si>
    <t>100510810707074934</t>
  </si>
  <si>
    <t>209140156447671</t>
  </si>
  <si>
    <t>209.8100.15644767.1</t>
  </si>
  <si>
    <t>209.307.15644767.1</t>
  </si>
  <si>
    <t>درآمد حاصل از سرمایه­گذاری در سهام و حق تقدم سهام و صندوق‌های سرمایه‌گذاری</t>
  </si>
  <si>
    <t>کارمزد ابطال واحدهای سرمایه گذاری</t>
  </si>
  <si>
    <t>تعدیل کارمزد کارگزاری</t>
  </si>
  <si>
    <t>1402/03/27</t>
  </si>
  <si>
    <t>1402/04/31</t>
  </si>
  <si>
    <t>سیمان صوفیان (سصوفی)</t>
  </si>
  <si>
    <t>صبا فولاد خلیج فارس (فصبا)</t>
  </si>
  <si>
    <t>بین المللی توسعه صنایع و معادن غدیر (وکغدیر)</t>
  </si>
  <si>
    <t>خمیر مایه رضوی (غمایه)</t>
  </si>
  <si>
    <t>سیمان آبیک (سآبیک)</t>
  </si>
  <si>
    <t>پتروشیمی تندگویان (شگویا)</t>
  </si>
  <si>
    <t>سیمان خاش (سخاش)</t>
  </si>
  <si>
    <t>سیمان مازندران (سمازن)</t>
  </si>
  <si>
    <t>سپید ماکیان (سپید)</t>
  </si>
  <si>
    <t>1402/04/14</t>
  </si>
  <si>
    <t>1402/04/21</t>
  </si>
  <si>
    <t>1402/04/29</t>
  </si>
  <si>
    <t>بلند مدت</t>
  </si>
  <si>
    <t>مولد نیروگاهی تجارت فارس (بمولد)</t>
  </si>
  <si>
    <t>1402/05/31</t>
  </si>
  <si>
    <t>برای ماه منتهی به 1402/05/31</t>
  </si>
  <si>
    <t>1005/10/810/707074934</t>
  </si>
  <si>
    <t>1402/05/24</t>
  </si>
  <si>
    <t>طی مرداد ماه</t>
  </si>
  <si>
    <t>از ابتدای سال مالی تا پایان مرداد ماه</t>
  </si>
  <si>
    <t>از ابتدای سال مالی تا مرداد ماه</t>
  </si>
  <si>
    <t>منتهی به 1402/05/31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</si>
</sst>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0.0%"/>
    <numFmt numFmtId="167" formatCode="_(* #,##0.0_);_(* \(#,##0.0\);_(* &quot;-&quot;??_);_(@_)"/>
    <numFmt numFmtId="168" formatCode="_(* #,##0.000_);_(* \(#,##0.000\);_(* &quot;-&quot;??_);_(@_)"/>
    <numFmt numFmtId="169" formatCode="_(* #,##0.000000_);_(* \(#,##0.000000\);_(* &quot;-&quot;??_);_(@_)"/>
  </numFmts>
  <fonts count="4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b/>
      <sz val="9"/>
      <color rgb="FF2E2E2E"/>
      <name val="IranSansFaNum"/>
    </font>
    <font>
      <sz val="11"/>
      <color theme="1"/>
      <name val="Tahoma"/>
      <family val="2"/>
    </font>
    <font>
      <b/>
      <sz val="11"/>
      <color rgb="FF2E2E2E"/>
      <name val="IranSansFaNum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C5C5C5"/>
      </left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47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20" fillId="0" borderId="0" xfId="0" applyFont="1"/>
    <xf numFmtId="0" fontId="20" fillId="0" borderId="0" xfId="0" applyFont="1" applyAlignment="1">
      <alignment vertical="center" wrapText="1"/>
    </xf>
    <xf numFmtId="37" fontId="13" fillId="0" borderId="0" xfId="0" applyNumberFormat="1" applyFont="1" applyAlignment="1">
      <alignment horizontal="right" vertical="center" wrapText="1"/>
    </xf>
    <xf numFmtId="0" fontId="20" fillId="0" borderId="1" xfId="0" applyFont="1" applyFill="1" applyBorder="1" applyAlignment="1">
      <alignment horizontal="center"/>
    </xf>
    <xf numFmtId="165" fontId="10" fillId="0" borderId="0" xfId="1" applyNumberFormat="1" applyFont="1" applyFill="1"/>
    <xf numFmtId="0" fontId="18" fillId="0" borderId="0" xfId="0" applyFont="1" applyFill="1"/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Border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10" fillId="0" borderId="0" xfId="0" applyFont="1" applyFill="1"/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 readingOrder="2"/>
    </xf>
    <xf numFmtId="0" fontId="29" fillId="0" borderId="1" xfId="0" applyFont="1" applyBorder="1" applyAlignment="1">
      <alignment vertical="center" wrapText="1" readingOrder="2"/>
    </xf>
    <xf numFmtId="3" fontId="10" fillId="0" borderId="0" xfId="0" applyNumberFormat="1" applyFont="1"/>
    <xf numFmtId="164" fontId="10" fillId="0" borderId="0" xfId="0" applyNumberFormat="1" applyFont="1"/>
    <xf numFmtId="0" fontId="5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31" fillId="0" borderId="0" xfId="1" applyNumberFormat="1" applyFont="1" applyBorder="1" applyAlignment="1">
      <alignment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Fill="1"/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Fill="1" applyAlignment="1">
      <alignment vertical="center"/>
    </xf>
    <xf numFmtId="164" fontId="10" fillId="0" borderId="0" xfId="1" applyNumberFormat="1" applyFont="1" applyAlignment="1">
      <alignment vertical="center"/>
    </xf>
    <xf numFmtId="0" fontId="16" fillId="0" borderId="0" xfId="0" applyFont="1" applyFill="1" applyAlignment="1">
      <alignment vertical="center"/>
    </xf>
    <xf numFmtId="164" fontId="18" fillId="0" borderId="8" xfId="1" applyNumberFormat="1" applyFont="1" applyBorder="1" applyAlignment="1">
      <alignment vertical="center"/>
    </xf>
    <xf numFmtId="10" fontId="8" fillId="0" borderId="0" xfId="2" applyNumberFormat="1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6" fillId="0" borderId="0" xfId="1" applyNumberFormat="1" applyFont="1" applyAlignment="1">
      <alignment vertical="center" wrapText="1"/>
    </xf>
    <xf numFmtId="37" fontId="34" fillId="0" borderId="0" xfId="0" quotePrefix="1" applyNumberFormat="1" applyFont="1" applyAlignment="1">
      <alignment horizontal="right" vertical="center" wrapText="1"/>
    </xf>
    <xf numFmtId="169" fontId="6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 readingOrder="2"/>
    </xf>
    <xf numFmtId="164" fontId="5" fillId="0" borderId="0" xfId="1" applyNumberFormat="1" applyFont="1" applyFill="1" applyBorder="1" applyAlignment="1">
      <alignment vertical="center" wrapText="1" readingOrder="2"/>
    </xf>
    <xf numFmtId="0" fontId="6" fillId="0" borderId="0" xfId="0" applyFont="1" applyFill="1" applyAlignment="1">
      <alignment vertical="center" wrapText="1" readingOrder="2"/>
    </xf>
    <xf numFmtId="164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readingOrder="2"/>
    </xf>
    <xf numFmtId="37" fontId="8" fillId="0" borderId="0" xfId="0" quotePrefix="1" applyNumberFormat="1" applyFont="1" applyFill="1" applyAlignment="1">
      <alignment horizontal="right" vertical="center" wrapText="1"/>
    </xf>
    <xf numFmtId="37" fontId="8" fillId="0" borderId="0" xfId="0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vertical="center"/>
    </xf>
    <xf numFmtId="10" fontId="8" fillId="0" borderId="0" xfId="2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3" fontId="44" fillId="0" borderId="0" xfId="0" applyNumberFormat="1" applyFont="1" applyFill="1"/>
    <xf numFmtId="168" fontId="6" fillId="0" borderId="0" xfId="0" applyNumberFormat="1" applyFont="1" applyFill="1" applyAlignment="1">
      <alignment vertical="center"/>
    </xf>
    <xf numFmtId="10" fontId="6" fillId="0" borderId="2" xfId="2" applyNumberFormat="1" applyFont="1" applyFill="1" applyBorder="1" applyAlignment="1">
      <alignment horizontal="center" vertical="center" readingOrder="2"/>
    </xf>
    <xf numFmtId="10" fontId="6" fillId="0" borderId="0" xfId="2" applyNumberFormat="1" applyFont="1" applyFill="1" applyAlignment="1">
      <alignment horizontal="center" vertical="center"/>
    </xf>
    <xf numFmtId="3" fontId="44" fillId="0" borderId="16" xfId="0" applyNumberFormat="1" applyFont="1" applyFill="1" applyBorder="1" applyAlignment="1">
      <alignment vertic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 applyFill="1" applyAlignment="1"/>
    <xf numFmtId="0" fontId="20" fillId="0" borderId="1" xfId="0" applyFont="1" applyFill="1" applyBorder="1"/>
    <xf numFmtId="164" fontId="20" fillId="0" borderId="1" xfId="1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Border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Border="1" applyAlignment="1">
      <alignment vertical="center" wrapText="1" readingOrder="2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0" fontId="20" fillId="0" borderId="0" xfId="0" applyFont="1" applyFill="1" applyBorder="1"/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164" fontId="20" fillId="0" borderId="0" xfId="0" applyNumberFormat="1" applyFont="1" applyFill="1"/>
    <xf numFmtId="167" fontId="20" fillId="0" borderId="0" xfId="1" applyNumberFormat="1" applyFont="1" applyFill="1" applyAlignment="1">
      <alignment horizontal="center" vertical="center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6" fillId="0" borderId="0" xfId="0" applyNumberFormat="1" applyFont="1" applyFill="1"/>
    <xf numFmtId="0" fontId="35" fillId="0" borderId="0" xfId="0" applyFont="1" applyFill="1" applyAlignment="1">
      <alignment horizontal="center"/>
    </xf>
    <xf numFmtId="0" fontId="14" fillId="0" borderId="0" xfId="0" applyFont="1" applyFill="1"/>
    <xf numFmtId="3" fontId="35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right" vertical="center" readingOrder="2"/>
    </xf>
    <xf numFmtId="0" fontId="19" fillId="0" borderId="0" xfId="0" applyFont="1" applyFill="1" applyAlignment="1">
      <alignment vertical="center" readingOrder="2"/>
    </xf>
    <xf numFmtId="38" fontId="21" fillId="0" borderId="14" xfId="1" applyNumberFormat="1" applyFont="1" applyFill="1" applyBorder="1" applyAlignment="1">
      <alignment horizontal="right" vertical="center" readingOrder="2"/>
    </xf>
    <xf numFmtId="0" fontId="37" fillId="0" borderId="0" xfId="0" applyFont="1" applyFill="1" applyAlignment="1">
      <alignment horizontal="right" vertical="center" readingOrder="2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164" fontId="35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horizontal="right" vertical="center" readingOrder="2"/>
    </xf>
    <xf numFmtId="49" fontId="20" fillId="0" borderId="0" xfId="0" applyNumberFormat="1" applyFont="1" applyFill="1" applyAlignment="1">
      <alignment horizontal="center" vertical="center" readingOrder="2"/>
    </xf>
    <xf numFmtId="164" fontId="18" fillId="0" borderId="0" xfId="1" applyNumberFormat="1" applyFont="1" applyFill="1" applyAlignment="1">
      <alignment horizontal="right" vertical="center" readingOrder="2"/>
    </xf>
    <xf numFmtId="2" fontId="18" fillId="0" borderId="0" xfId="0" applyNumberFormat="1" applyFont="1" applyFill="1" applyAlignment="1">
      <alignment horizontal="center" vertical="center" readingOrder="2"/>
    </xf>
    <xf numFmtId="0" fontId="18" fillId="0" borderId="0" xfId="0" applyFont="1" applyFill="1" applyAlignment="1">
      <alignment horizontal="center" vertical="center" readingOrder="2"/>
    </xf>
    <xf numFmtId="40" fontId="18" fillId="0" borderId="0" xfId="0" applyNumberFormat="1" applyFont="1" applyFill="1" applyAlignment="1">
      <alignment horizontal="center" vertical="center" wrapText="1" readingOrder="2"/>
    </xf>
    <xf numFmtId="164" fontId="14" fillId="0" borderId="0" xfId="0" applyNumberFormat="1" applyFont="1" applyFill="1"/>
    <xf numFmtId="164" fontId="43" fillId="0" borderId="0" xfId="0" applyNumberFormat="1" applyFont="1" applyFill="1"/>
    <xf numFmtId="164" fontId="18" fillId="0" borderId="1" xfId="1" applyNumberFormat="1" applyFont="1" applyFill="1" applyBorder="1" applyAlignment="1">
      <alignment horizontal="right" vertical="center" readingOrder="2"/>
    </xf>
    <xf numFmtId="0" fontId="20" fillId="0" borderId="0" xfId="0" applyFont="1" applyFill="1" applyAlignment="1">
      <alignment horizontal="right" vertical="center"/>
    </xf>
    <xf numFmtId="38" fontId="18" fillId="0" borderId="10" xfId="0" applyNumberFormat="1" applyFont="1" applyFill="1" applyBorder="1" applyAlignment="1">
      <alignment horizontal="right" vertical="center" readingOrder="2"/>
    </xf>
    <xf numFmtId="2" fontId="18" fillId="0" borderId="2" xfId="0" applyNumberFormat="1" applyFont="1" applyFill="1" applyBorder="1" applyAlignment="1">
      <alignment horizontal="center" vertical="center" readingOrder="2"/>
    </xf>
    <xf numFmtId="0" fontId="18" fillId="0" borderId="0" xfId="0" applyFont="1" applyFill="1" applyBorder="1" applyAlignment="1">
      <alignment horizontal="center" vertical="center" readingOrder="2"/>
    </xf>
    <xf numFmtId="40" fontId="18" fillId="0" borderId="3" xfId="0" applyNumberFormat="1" applyFont="1" applyFill="1" applyBorder="1" applyAlignment="1">
      <alignment horizontal="center" vertical="center" readingOrder="2"/>
    </xf>
    <xf numFmtId="0" fontId="14" fillId="0" borderId="0" xfId="0" applyFont="1" applyFill="1" applyAlignment="1">
      <alignment horizontal="right" vertical="center"/>
    </xf>
    <xf numFmtId="164" fontId="14" fillId="0" borderId="0" xfId="1" applyNumberFormat="1" applyFont="1" applyFill="1"/>
    <xf numFmtId="164" fontId="14" fillId="0" borderId="0" xfId="1" applyNumberFormat="1" applyFont="1" applyFill="1" applyAlignment="1"/>
    <xf numFmtId="0" fontId="36" fillId="0" borderId="0" xfId="0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7" fontId="10" fillId="0" borderId="0" xfId="1" applyNumberFormat="1" applyFont="1" applyFill="1" applyAlignment="1">
      <alignment vertical="center"/>
    </xf>
    <xf numFmtId="164" fontId="10" fillId="0" borderId="0" xfId="0" applyNumberFormat="1" applyFont="1" applyFill="1"/>
    <xf numFmtId="0" fontId="15" fillId="0" borderId="0" xfId="0" applyFont="1" applyFill="1"/>
    <xf numFmtId="164" fontId="20" fillId="0" borderId="0" xfId="1" applyNumberFormat="1" applyFont="1" applyFill="1"/>
    <xf numFmtId="3" fontId="44" fillId="0" borderId="0" xfId="0" applyNumberFormat="1" applyFont="1" applyFill="1" applyBorder="1" applyAlignment="1">
      <alignment vertical="center"/>
    </xf>
    <xf numFmtId="0" fontId="14" fillId="0" borderId="0" xfId="0" applyFont="1" applyFill="1" applyBorder="1"/>
    <xf numFmtId="3" fontId="44" fillId="0" borderId="0" xfId="0" applyNumberFormat="1" applyFont="1" applyFill="1" applyBorder="1" applyAlignment="1">
      <alignment vertical="center" wrapText="1"/>
    </xf>
    <xf numFmtId="164" fontId="20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164" fontId="42" fillId="0" borderId="0" xfId="1" applyNumberFormat="1" applyFont="1" applyFill="1" applyBorder="1" applyAlignment="1">
      <alignment vertical="center"/>
    </xf>
    <xf numFmtId="164" fontId="14" fillId="0" borderId="0" xfId="0" applyNumberFormat="1" applyFont="1" applyFill="1" applyBorder="1"/>
    <xf numFmtId="164" fontId="42" fillId="0" borderId="0" xfId="1" applyNumberFormat="1" applyFont="1" applyFill="1" applyAlignment="1">
      <alignment vertical="center"/>
    </xf>
    <xf numFmtId="37" fontId="28" fillId="0" borderId="11" xfId="0" applyNumberFormat="1" applyFont="1" applyFill="1" applyBorder="1" applyAlignment="1">
      <alignment horizontal="center" vertical="center" wrapText="1"/>
    </xf>
    <xf numFmtId="37" fontId="28" fillId="0" borderId="0" xfId="0" applyNumberFormat="1" applyFont="1" applyFill="1" applyBorder="1" applyAlignment="1">
      <alignment horizontal="center" vertical="center"/>
    </xf>
    <xf numFmtId="43" fontId="20" fillId="0" borderId="0" xfId="1" applyNumberFormat="1" applyFont="1" applyFill="1" applyAlignment="1">
      <alignment vertical="center"/>
    </xf>
    <xf numFmtId="43" fontId="14" fillId="0" borderId="0" xfId="0" applyNumberFormat="1" applyFont="1" applyFill="1"/>
    <xf numFmtId="37" fontId="13" fillId="0" borderId="9" xfId="0" applyNumberFormat="1" applyFont="1" applyFill="1" applyBorder="1" applyAlignment="1">
      <alignment horizontal="center" vertical="center"/>
    </xf>
    <xf numFmtId="37" fontId="13" fillId="0" borderId="13" xfId="0" applyNumberFormat="1" applyFont="1" applyFill="1" applyBorder="1" applyAlignment="1">
      <alignment horizontal="center" vertical="center"/>
    </xf>
    <xf numFmtId="3" fontId="44" fillId="0" borderId="0" xfId="0" applyNumberFormat="1" applyFont="1" applyFill="1" applyBorder="1"/>
    <xf numFmtId="165" fontId="10" fillId="0" borderId="1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37" fontId="13" fillId="0" borderId="0" xfId="0" quotePrefix="1" applyNumberFormat="1" applyFont="1" applyFill="1" applyAlignment="1">
      <alignment horizontal="right" vertical="center" wrapText="1"/>
    </xf>
    <xf numFmtId="0" fontId="20" fillId="0" borderId="0" xfId="0" applyFont="1" applyFill="1" applyAlignment="1"/>
    <xf numFmtId="165" fontId="22" fillId="0" borderId="0" xfId="1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165" fontId="14" fillId="0" borderId="0" xfId="1" applyNumberFormat="1" applyFont="1" applyFill="1"/>
    <xf numFmtId="3" fontId="45" fillId="0" borderId="0" xfId="0" applyNumberFormat="1" applyFont="1" applyFill="1" applyAlignment="1">
      <alignment vertical="center"/>
    </xf>
    <xf numFmtId="165" fontId="15" fillId="0" borderId="0" xfId="1" applyNumberFormat="1" applyFont="1" applyFill="1"/>
    <xf numFmtId="0" fontId="15" fillId="0" borderId="0" xfId="0" applyFont="1" applyFill="1" applyAlignment="1">
      <alignment vertical="center"/>
    </xf>
    <xf numFmtId="165" fontId="15" fillId="0" borderId="0" xfId="1" applyNumberFormat="1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 readingOrder="2"/>
    </xf>
    <xf numFmtId="164" fontId="25" fillId="0" borderId="1" xfId="1" applyNumberFormat="1" applyFont="1" applyFill="1" applyBorder="1" applyAlignment="1">
      <alignment horizontal="center" vertical="center" wrapText="1" readingOrder="2"/>
    </xf>
    <xf numFmtId="165" fontId="25" fillId="0" borderId="1" xfId="1" applyNumberFormat="1" applyFont="1" applyFill="1" applyBorder="1" applyAlignment="1">
      <alignment horizontal="center" vertical="center" wrapText="1" readingOrder="2"/>
    </xf>
    <xf numFmtId="165" fontId="24" fillId="0" borderId="4" xfId="0" applyNumberFormat="1" applyFont="1" applyFill="1" applyBorder="1" applyAlignment="1">
      <alignment horizontal="center" vertical="center" wrapText="1" readingOrder="2"/>
    </xf>
    <xf numFmtId="0" fontId="24" fillId="0" borderId="4" xfId="0" applyFont="1" applyFill="1" applyBorder="1" applyAlignment="1">
      <alignment horizontal="center" vertical="center" wrapText="1" readingOrder="2"/>
    </xf>
    <xf numFmtId="165" fontId="24" fillId="0" borderId="4" xfId="1" applyNumberFormat="1" applyFont="1" applyFill="1" applyBorder="1" applyAlignment="1">
      <alignment horizontal="center" vertical="center" wrapText="1" readingOrder="2"/>
    </xf>
    <xf numFmtId="37" fontId="8" fillId="0" borderId="0" xfId="0" quotePrefix="1" applyNumberFormat="1" applyFont="1" applyFill="1" applyAlignment="1">
      <alignment horizontal="center" vertical="center" wrapText="1"/>
    </xf>
    <xf numFmtId="166" fontId="8" fillId="0" borderId="0" xfId="0" applyNumberFormat="1" applyFont="1" applyFill="1" applyAlignment="1">
      <alignment horizontal="center" vertical="center"/>
    </xf>
    <xf numFmtId="164" fontId="9" fillId="0" borderId="8" xfId="1" applyNumberFormat="1" applyFont="1" applyFill="1" applyBorder="1" applyAlignment="1">
      <alignment vertical="center"/>
    </xf>
    <xf numFmtId="9" fontId="24" fillId="0" borderId="8" xfId="2" applyNumberFormat="1" applyFont="1" applyFill="1" applyBorder="1" applyAlignment="1">
      <alignment horizontal="center" vertical="center" wrapText="1" readingOrder="2"/>
    </xf>
    <xf numFmtId="10" fontId="24" fillId="0" borderId="8" xfId="2" applyNumberFormat="1" applyFont="1" applyFill="1" applyBorder="1" applyAlignment="1">
      <alignment horizontal="center" vertical="center" wrapText="1" readingOrder="2"/>
    </xf>
    <xf numFmtId="164" fontId="16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164" fontId="41" fillId="0" borderId="0" xfId="1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165" fontId="41" fillId="0" borderId="0" xfId="1" applyNumberFormat="1" applyFont="1" applyFill="1" applyAlignment="1">
      <alignment vertical="center"/>
    </xf>
    <xf numFmtId="165" fontId="41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right" vertical="center" wrapText="1" readingOrder="2"/>
    </xf>
    <xf numFmtId="0" fontId="31" fillId="0" borderId="0" xfId="0" applyFont="1" applyFill="1" applyAlignment="1">
      <alignment horizontal="center" vertical="center" wrapText="1" readingOrder="2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164" fontId="10" fillId="0" borderId="0" xfId="1" applyNumberFormat="1" applyFont="1" applyFill="1"/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0" xfId="1" applyNumberFormat="1" applyFont="1" applyFill="1" applyBorder="1" applyAlignment="1">
      <alignment horizontal="center" vertical="center" readingOrder="2"/>
    </xf>
    <xf numFmtId="164" fontId="6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 readingOrder="2"/>
    </xf>
    <xf numFmtId="37" fontId="28" fillId="0" borderId="11" xfId="0" applyNumberFormat="1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right" vertical="center" readingOrder="2"/>
    </xf>
    <xf numFmtId="164" fontId="20" fillId="0" borderId="2" xfId="1" applyNumberFormat="1" applyFont="1" applyFill="1" applyBorder="1" applyAlignment="1">
      <alignment horizontal="center" vertical="center" readingOrder="2"/>
    </xf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8" xfId="1" applyNumberFormat="1" applyFont="1" applyFill="1" applyBorder="1" applyAlignment="1">
      <alignment horizontal="right" vertical="center" wrapText="1" readingOrder="2"/>
    </xf>
    <xf numFmtId="164" fontId="20" fillId="0" borderId="8" xfId="1" applyNumberFormat="1" applyFont="1" applyFill="1" applyBorder="1" applyAlignment="1">
      <alignment vertical="center"/>
    </xf>
    <xf numFmtId="164" fontId="13" fillId="0" borderId="9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Fill="1" applyBorder="1" applyAlignment="1">
      <alignment vertical="center"/>
    </xf>
    <xf numFmtId="164" fontId="20" fillId="0" borderId="0" xfId="0" applyNumberFormat="1" applyFont="1" applyFill="1" applyAlignment="1"/>
    <xf numFmtId="164" fontId="22" fillId="0" borderId="8" xfId="1" applyNumberFormat="1" applyFont="1" applyFill="1" applyBorder="1" applyAlignment="1">
      <alignment vertical="center"/>
    </xf>
    <xf numFmtId="37" fontId="32" fillId="0" borderId="0" xfId="0" applyNumberFormat="1" applyFont="1" applyFill="1" applyAlignment="1">
      <alignment horizontal="center" vertical="center" wrapText="1"/>
    </xf>
    <xf numFmtId="164" fontId="12" fillId="0" borderId="8" xfId="1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Border="1" applyAlignment="1">
      <alignment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164" fontId="29" fillId="0" borderId="0" xfId="1" applyNumberFormat="1" applyFont="1" applyFill="1" applyBorder="1" applyAlignment="1">
      <alignment horizontal="right" vertical="center" wrapText="1" readingOrder="2"/>
    </xf>
    <xf numFmtId="0" fontId="30" fillId="0" borderId="0" xfId="0" applyFont="1" applyFill="1" applyAlignment="1">
      <alignment horizontal="right" vertical="center" wrapText="1" readingOrder="2"/>
    </xf>
    <xf numFmtId="3" fontId="44" fillId="0" borderId="0" xfId="0" applyNumberFormat="1" applyFont="1" applyFill="1" applyAlignment="1">
      <alignment vertical="center"/>
    </xf>
    <xf numFmtId="3" fontId="46" fillId="0" borderId="0" xfId="0" applyNumberFormat="1" applyFont="1" applyFill="1" applyAlignment="1">
      <alignment vertical="center" wrapText="1"/>
    </xf>
    <xf numFmtId="3" fontId="20" fillId="0" borderId="0" xfId="0" applyNumberFormat="1" applyFont="1" applyFill="1"/>
    <xf numFmtId="0" fontId="3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 readingOrder="2"/>
    </xf>
    <xf numFmtId="164" fontId="6" fillId="0" borderId="1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Alignment="1">
      <alignment horizontal="center" vertical="center" wrapText="1" readingOrder="2"/>
    </xf>
    <xf numFmtId="0" fontId="7" fillId="0" borderId="0" xfId="0" applyFont="1" applyFill="1" applyAlignment="1">
      <alignment horizontal="right" vertical="center" readingOrder="2"/>
    </xf>
    <xf numFmtId="164" fontId="6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 wrapText="1" readingOrder="2"/>
    </xf>
    <xf numFmtId="10" fontId="6" fillId="0" borderId="3" xfId="2" applyNumberFormat="1" applyFont="1" applyFill="1" applyBorder="1" applyAlignment="1">
      <alignment horizontal="center" vertical="center" wrapText="1" readingOrder="2"/>
    </xf>
    <xf numFmtId="10" fontId="6" fillId="0" borderId="1" xfId="2" applyNumberFormat="1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wrapText="1" readingOrder="2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right" vertical="center" readingOrder="2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37" fontId="28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Fill="1" applyBorder="1" applyAlignment="1">
      <alignment horizontal="center" vertical="center" wrapText="1" readingOrder="2"/>
    </xf>
    <xf numFmtId="164" fontId="24" fillId="0" borderId="0" xfId="1" applyNumberFormat="1" applyFont="1" applyFill="1" applyBorder="1" applyAlignment="1">
      <alignment horizontal="center" vertical="center" wrapText="1" readingOrder="2"/>
    </xf>
    <xf numFmtId="165" fontId="24" fillId="0" borderId="3" xfId="1" applyNumberFormat="1" applyFont="1" applyFill="1" applyBorder="1" applyAlignment="1">
      <alignment horizontal="center" vertical="center" wrapText="1" readingOrder="2"/>
    </xf>
    <xf numFmtId="165" fontId="24" fillId="0" borderId="0" xfId="1" applyNumberFormat="1" applyFont="1" applyFill="1" applyBorder="1" applyAlignment="1">
      <alignment horizontal="center" vertical="center" wrapText="1" readingOrder="2"/>
    </xf>
    <xf numFmtId="0" fontId="24" fillId="0" borderId="3" xfId="0" applyFont="1" applyFill="1" applyBorder="1" applyAlignment="1">
      <alignment horizontal="center" vertical="center" wrapText="1" readingOrder="2"/>
    </xf>
    <xf numFmtId="0" fontId="24" fillId="0" borderId="1" xfId="0" applyFont="1" applyFill="1" applyBorder="1" applyAlignment="1">
      <alignment horizontal="center" vertical="center" wrapText="1" readingOrder="2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5" fontId="15" fillId="0" borderId="3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Border="1" applyAlignment="1">
      <alignment horizontal="center" vertical="center" wrapText="1" readingOrder="2"/>
    </xf>
    <xf numFmtId="0" fontId="19" fillId="0" borderId="0" xfId="0" applyFont="1" applyAlignment="1">
      <alignment horizontal="right" vertical="center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9066</xdr:colOff>
      <xdr:row>4</xdr:row>
      <xdr:rowOff>142875</xdr:rowOff>
    </xdr:from>
    <xdr:to>
      <xdr:col>8</xdr:col>
      <xdr:colOff>579309</xdr:colOff>
      <xdr:row>17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C7B3B1-C69C-4450-A32E-C5A9A55E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0291" y="1019175"/>
          <a:ext cx="4837443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37</xdr:row>
      <xdr:rowOff>16300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B8D157-99B4-4894-A926-1FE8EC727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4876818" y="0"/>
          <a:ext cx="6061364" cy="7844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="110" zoomScaleNormal="100" zoomScaleSheetLayoutView="110" workbookViewId="0">
      <selection activeCell="D22" sqref="D22"/>
    </sheetView>
  </sheetViews>
  <sheetFormatPr defaultColWidth="9.140625" defaultRowHeight="17.25"/>
  <cols>
    <col min="1" max="16384" width="9.140625" style="16"/>
  </cols>
  <sheetData>
    <row r="18" spans="1:13">
      <c r="M18" s="16" t="s">
        <v>59</v>
      </c>
    </row>
    <row r="24" spans="1:13" ht="15" customHeight="1">
      <c r="A24" s="247" t="s">
        <v>75</v>
      </c>
      <c r="B24" s="247"/>
      <c r="C24" s="247"/>
      <c r="D24" s="247"/>
      <c r="E24" s="247"/>
      <c r="F24" s="247"/>
      <c r="G24" s="247"/>
      <c r="H24" s="247"/>
      <c r="I24" s="247"/>
      <c r="J24" s="247"/>
      <c r="K24" s="34"/>
      <c r="L24" s="34"/>
    </row>
    <row r="25" spans="1:13" ht="15" customHeight="1">
      <c r="A25" s="247"/>
      <c r="B25" s="247"/>
      <c r="C25" s="247"/>
      <c r="D25" s="247"/>
      <c r="E25" s="247"/>
      <c r="F25" s="247"/>
      <c r="G25" s="247"/>
      <c r="H25" s="247"/>
      <c r="I25" s="247"/>
      <c r="J25" s="247"/>
      <c r="K25" s="34"/>
      <c r="L25" s="34"/>
    </row>
    <row r="26" spans="1:13" ht="15" customHeight="1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34"/>
      <c r="L26" s="34"/>
    </row>
    <row r="28" spans="1:13" ht="15" customHeight="1">
      <c r="A28" s="247" t="s">
        <v>139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</row>
    <row r="29" spans="1:13" ht="15" customHeight="1">
      <c r="A29" s="247"/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</row>
    <row r="30" spans="1:13" ht="15" customHeight="1">
      <c r="A30" s="247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</row>
    <row r="31" spans="1:13" ht="15" customHeight="1">
      <c r="A31" s="247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X38"/>
  <sheetViews>
    <sheetView rightToLeft="1" view="pageBreakPreview" zoomScale="60" zoomScaleNormal="100" workbookViewId="0">
      <selection activeCell="I33" sqref="I33"/>
    </sheetView>
  </sheetViews>
  <sheetFormatPr defaultColWidth="9.140625" defaultRowHeight="15"/>
  <cols>
    <col min="1" max="1" width="49.85546875" style="48" customWidth="1"/>
    <col min="2" max="2" width="1.28515625" style="48" customWidth="1"/>
    <col min="3" max="3" width="26.5703125" style="187" customWidth="1"/>
    <col min="4" max="4" width="1" style="48" customWidth="1"/>
    <col min="5" max="5" width="28.42578125" style="188" customWidth="1"/>
    <col min="6" max="6" width="1.42578125" style="188" customWidth="1"/>
    <col min="7" max="7" width="26.5703125" style="188" customWidth="1"/>
    <col min="8" max="8" width="1" style="189" customWidth="1"/>
    <col min="9" max="9" width="28.42578125" style="189" customWidth="1"/>
    <col min="10" max="10" width="2" style="189" customWidth="1"/>
    <col min="11" max="11" width="28.5703125" style="190" customWidth="1"/>
    <col min="12" max="12" width="1.5703125" style="48" customWidth="1"/>
    <col min="13" max="13" width="28.42578125" style="187" bestFit="1" customWidth="1"/>
    <col min="14" max="14" width="0.85546875" style="187" customWidth="1"/>
    <col min="15" max="15" width="28.42578125" style="188" bestFit="1" customWidth="1"/>
    <col min="16" max="16" width="0.85546875" style="188" customWidth="1"/>
    <col min="17" max="17" width="28.42578125" style="188" bestFit="1" customWidth="1"/>
    <col min="18" max="18" width="0.85546875" style="188" customWidth="1"/>
    <col min="19" max="19" width="27.140625" style="188" customWidth="1"/>
    <col min="20" max="20" width="1.42578125" style="188" customWidth="1"/>
    <col min="21" max="21" width="29.85546875" style="190" customWidth="1"/>
    <col min="22" max="16384" width="9.140625" style="48"/>
  </cols>
  <sheetData>
    <row r="1" spans="1:24" ht="27.75">
      <c r="A1" s="311" t="s">
        <v>94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</row>
    <row r="2" spans="1:24" ht="27.75">
      <c r="A2" s="311" t="s">
        <v>57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</row>
    <row r="3" spans="1:24" ht="27.75">
      <c r="A3" s="311" t="str">
        <f>' سهام'!A3:W3</f>
        <v>برای ماه منتهی به 1402/05/31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</row>
    <row r="5" spans="1:24" s="171" customFormat="1" ht="24.75">
      <c r="A5" s="293" t="s">
        <v>28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</row>
    <row r="6" spans="1:24" s="171" customFormat="1" ht="9.75" customHeight="1">
      <c r="C6" s="167"/>
      <c r="E6" s="172"/>
      <c r="F6" s="172"/>
      <c r="G6" s="172"/>
      <c r="H6" s="173"/>
      <c r="I6" s="173"/>
      <c r="J6" s="173"/>
      <c r="K6" s="174"/>
      <c r="M6" s="167"/>
      <c r="N6" s="167"/>
      <c r="O6" s="172"/>
      <c r="P6" s="172"/>
      <c r="Q6" s="172"/>
      <c r="R6" s="172"/>
      <c r="S6" s="172"/>
      <c r="T6" s="172"/>
      <c r="U6" s="174"/>
    </row>
    <row r="7" spans="1:24" s="171" customFormat="1" ht="27" customHeight="1" thickBot="1">
      <c r="A7" s="175"/>
      <c r="B7" s="176"/>
      <c r="C7" s="317" t="s">
        <v>136</v>
      </c>
      <c r="D7" s="317"/>
      <c r="E7" s="317"/>
      <c r="F7" s="317"/>
      <c r="G7" s="317"/>
      <c r="H7" s="317"/>
      <c r="I7" s="317"/>
      <c r="J7" s="317"/>
      <c r="K7" s="317"/>
      <c r="L7" s="176"/>
      <c r="M7" s="317" t="s">
        <v>137</v>
      </c>
      <c r="N7" s="317"/>
      <c r="O7" s="317"/>
      <c r="P7" s="317"/>
      <c r="Q7" s="317"/>
      <c r="R7" s="317"/>
      <c r="S7" s="317"/>
      <c r="T7" s="317"/>
      <c r="U7" s="317"/>
    </row>
    <row r="8" spans="1:24" s="134" customFormat="1" ht="24.75" customHeight="1">
      <c r="A8" s="328" t="s">
        <v>24</v>
      </c>
      <c r="B8" s="328"/>
      <c r="C8" s="312" t="s">
        <v>12</v>
      </c>
      <c r="D8" s="330"/>
      <c r="E8" s="314" t="s">
        <v>13</v>
      </c>
      <c r="F8" s="321"/>
      <c r="G8" s="314" t="s">
        <v>14</v>
      </c>
      <c r="H8" s="324"/>
      <c r="I8" s="316" t="s">
        <v>2</v>
      </c>
      <c r="J8" s="316"/>
      <c r="K8" s="316"/>
      <c r="L8" s="327"/>
      <c r="M8" s="312" t="s">
        <v>12</v>
      </c>
      <c r="N8" s="318"/>
      <c r="O8" s="314" t="s">
        <v>13</v>
      </c>
      <c r="P8" s="321"/>
      <c r="Q8" s="314" t="s">
        <v>14</v>
      </c>
      <c r="R8" s="321"/>
      <c r="S8" s="316" t="s">
        <v>2</v>
      </c>
      <c r="T8" s="316"/>
      <c r="U8" s="316"/>
    </row>
    <row r="9" spans="1:24" s="134" customFormat="1" ht="6" customHeight="1" thickBot="1">
      <c r="A9" s="328"/>
      <c r="B9" s="328"/>
      <c r="C9" s="313"/>
      <c r="D9" s="328"/>
      <c r="E9" s="315"/>
      <c r="F9" s="322"/>
      <c r="G9" s="315"/>
      <c r="H9" s="325"/>
      <c r="I9" s="317"/>
      <c r="J9" s="317"/>
      <c r="K9" s="317"/>
      <c r="L9" s="327"/>
      <c r="M9" s="313"/>
      <c r="N9" s="319"/>
      <c r="O9" s="315"/>
      <c r="P9" s="322"/>
      <c r="Q9" s="315"/>
      <c r="R9" s="322"/>
      <c r="S9" s="317"/>
      <c r="T9" s="317"/>
      <c r="U9" s="317"/>
    </row>
    <row r="10" spans="1:24" s="134" customFormat="1" ht="42.75" customHeight="1" thickBot="1">
      <c r="A10" s="329"/>
      <c r="B10" s="327"/>
      <c r="C10" s="177" t="s">
        <v>61</v>
      </c>
      <c r="D10" s="327"/>
      <c r="E10" s="178" t="s">
        <v>62</v>
      </c>
      <c r="F10" s="323"/>
      <c r="G10" s="178" t="s">
        <v>63</v>
      </c>
      <c r="H10" s="326"/>
      <c r="I10" s="179" t="s">
        <v>6</v>
      </c>
      <c r="J10" s="179"/>
      <c r="K10" s="180" t="s">
        <v>19</v>
      </c>
      <c r="L10" s="327"/>
      <c r="M10" s="177" t="s">
        <v>61</v>
      </c>
      <c r="N10" s="320"/>
      <c r="O10" s="178" t="s">
        <v>62</v>
      </c>
      <c r="P10" s="323"/>
      <c r="Q10" s="178" t="s">
        <v>63</v>
      </c>
      <c r="R10" s="323"/>
      <c r="S10" s="181" t="s">
        <v>6</v>
      </c>
      <c r="T10" s="181"/>
      <c r="U10" s="180" t="s">
        <v>19</v>
      </c>
    </row>
    <row r="11" spans="1:24" s="51" customFormat="1" ht="30.75">
      <c r="A11" s="182" t="s">
        <v>118</v>
      </c>
      <c r="C11" s="46">
        <v>0</v>
      </c>
      <c r="D11" s="46"/>
      <c r="E11" s="46">
        <v>-77456732</v>
      </c>
      <c r="F11" s="46"/>
      <c r="G11" s="46">
        <v>0</v>
      </c>
      <c r="H11" s="46"/>
      <c r="I11" s="46">
        <f>C11+E11+G11</f>
        <v>-77456732</v>
      </c>
      <c r="K11" s="183">
        <f>I11/6489028099</f>
        <v>-1.1936569054453096E-2</v>
      </c>
      <c r="M11" s="46">
        <v>0</v>
      </c>
      <c r="N11" s="46"/>
      <c r="O11" s="46">
        <v>-162792648</v>
      </c>
      <c r="P11" s="46"/>
      <c r="Q11" s="46">
        <v>0</v>
      </c>
      <c r="R11" s="46"/>
      <c r="S11" s="46">
        <f>M11+O11+Q11</f>
        <v>-162792648</v>
      </c>
      <c r="T11" s="65"/>
      <c r="U11" s="183">
        <f>S11/درآمدها!$J$4</f>
        <v>-3.8274635827924661E-2</v>
      </c>
      <c r="V11" s="68"/>
      <c r="W11" s="68"/>
      <c r="X11" s="68"/>
    </row>
    <row r="12" spans="1:24" s="51" customFormat="1" ht="30.75">
      <c r="A12" s="182" t="s">
        <v>119</v>
      </c>
      <c r="C12" s="46">
        <v>0</v>
      </c>
      <c r="D12" s="46"/>
      <c r="E12" s="46">
        <v>0</v>
      </c>
      <c r="F12" s="46"/>
      <c r="G12" s="46">
        <v>0</v>
      </c>
      <c r="H12" s="46"/>
      <c r="I12" s="46">
        <f t="shared" ref="I12:I29" si="0">C12+E12+G12</f>
        <v>0</v>
      </c>
      <c r="K12" s="183">
        <f t="shared" ref="K12:K29" si="1">I12/6489028099</f>
        <v>0</v>
      </c>
      <c r="M12" s="46">
        <v>0</v>
      </c>
      <c r="N12" s="46"/>
      <c r="O12" s="46">
        <v>-8964089712</v>
      </c>
      <c r="P12" s="46"/>
      <c r="Q12" s="46">
        <v>0</v>
      </c>
      <c r="R12" s="46"/>
      <c r="S12" s="46">
        <f t="shared" ref="S12:S29" si="2">M12+O12+Q12</f>
        <v>-8964089712</v>
      </c>
      <c r="T12" s="65"/>
      <c r="U12" s="183">
        <f>S12/درآمدها!$J$4</f>
        <v>-2.1075722612218093</v>
      </c>
      <c r="V12" s="68"/>
      <c r="W12" s="68"/>
      <c r="X12" s="68"/>
    </row>
    <row r="13" spans="1:24" s="51" customFormat="1" ht="61.5">
      <c r="A13" s="182" t="s">
        <v>120</v>
      </c>
      <c r="C13" s="46">
        <v>0</v>
      </c>
      <c r="D13" s="46"/>
      <c r="E13" s="46">
        <v>506265648</v>
      </c>
      <c r="F13" s="46"/>
      <c r="G13" s="46">
        <v>0</v>
      </c>
      <c r="H13" s="46"/>
      <c r="I13" s="46">
        <f t="shared" si="0"/>
        <v>506265648</v>
      </c>
      <c r="K13" s="183">
        <f t="shared" si="1"/>
        <v>7.8018717175538002E-2</v>
      </c>
      <c r="M13" s="46">
        <v>0</v>
      </c>
      <c r="N13" s="46"/>
      <c r="O13" s="46">
        <v>396243895</v>
      </c>
      <c r="P13" s="46"/>
      <c r="Q13" s="46">
        <v>0</v>
      </c>
      <c r="R13" s="46"/>
      <c r="S13" s="46">
        <f t="shared" si="2"/>
        <v>396243895</v>
      </c>
      <c r="T13" s="65"/>
      <c r="U13" s="183">
        <f>S13/درآمدها!$J$4</f>
        <v>9.3162012943996203E-2</v>
      </c>
      <c r="V13" s="68"/>
      <c r="W13" s="68"/>
      <c r="X13" s="68"/>
    </row>
    <row r="14" spans="1:24" s="51" customFormat="1" ht="30.75">
      <c r="A14" s="182" t="s">
        <v>96</v>
      </c>
      <c r="C14" s="46">
        <v>0</v>
      </c>
      <c r="D14" s="46"/>
      <c r="E14" s="46">
        <v>-658806639</v>
      </c>
      <c r="F14" s="46"/>
      <c r="G14" s="46">
        <v>0</v>
      </c>
      <c r="H14" s="46"/>
      <c r="I14" s="46">
        <f t="shared" si="0"/>
        <v>-658806639</v>
      </c>
      <c r="K14" s="183">
        <f t="shared" si="1"/>
        <v>-0.10152624228912281</v>
      </c>
      <c r="M14" s="46">
        <v>831450000</v>
      </c>
      <c r="N14" s="46"/>
      <c r="O14" s="46">
        <v>-1250086579</v>
      </c>
      <c r="P14" s="46"/>
      <c r="Q14" s="46">
        <v>0</v>
      </c>
      <c r="R14" s="46"/>
      <c r="S14" s="46">
        <f t="shared" si="2"/>
        <v>-418636579</v>
      </c>
      <c r="T14" s="65"/>
      <c r="U14" s="183">
        <f>S14/درآمدها!$J$4</f>
        <v>-9.8426819652649253E-2</v>
      </c>
      <c r="V14" s="68"/>
      <c r="W14" s="68"/>
      <c r="X14" s="68"/>
    </row>
    <row r="15" spans="1:24" s="51" customFormat="1" ht="30.75">
      <c r="A15" s="182" t="s">
        <v>97</v>
      </c>
      <c r="C15" s="46">
        <v>0</v>
      </c>
      <c r="D15" s="46"/>
      <c r="E15" s="46">
        <v>636490214</v>
      </c>
      <c r="F15" s="46"/>
      <c r="G15" s="46">
        <v>0</v>
      </c>
      <c r="H15" s="46"/>
      <c r="I15" s="46">
        <f t="shared" si="0"/>
        <v>636490214</v>
      </c>
      <c r="K15" s="183">
        <f t="shared" si="1"/>
        <v>9.8087140984654875E-2</v>
      </c>
      <c r="M15" s="46">
        <v>0</v>
      </c>
      <c r="N15" s="46"/>
      <c r="O15" s="46">
        <v>-286116297</v>
      </c>
      <c r="P15" s="46"/>
      <c r="Q15" s="46">
        <v>0</v>
      </c>
      <c r="R15" s="46"/>
      <c r="S15" s="46">
        <f t="shared" si="2"/>
        <v>-286116297</v>
      </c>
      <c r="T15" s="65"/>
      <c r="U15" s="183">
        <f>S15/درآمدها!$J$4</f>
        <v>-6.7269604657510904E-2</v>
      </c>
      <c r="V15" s="68"/>
      <c r="W15" s="68"/>
      <c r="X15" s="68"/>
    </row>
    <row r="16" spans="1:24" s="51" customFormat="1" ht="30.75">
      <c r="A16" s="182" t="s">
        <v>121</v>
      </c>
      <c r="C16" s="46">
        <v>0</v>
      </c>
      <c r="D16" s="46"/>
      <c r="E16" s="46">
        <v>0</v>
      </c>
      <c r="F16" s="46"/>
      <c r="G16" s="46">
        <v>-794105450</v>
      </c>
      <c r="H16" s="46"/>
      <c r="I16" s="46">
        <f t="shared" si="0"/>
        <v>-794105450</v>
      </c>
      <c r="K16" s="183">
        <f t="shared" si="1"/>
        <v>-0.12237663913373663</v>
      </c>
      <c r="M16" s="46">
        <v>1000000000</v>
      </c>
      <c r="N16" s="46"/>
      <c r="O16" s="46">
        <v>0</v>
      </c>
      <c r="P16" s="46"/>
      <c r="Q16" s="46">
        <v>6148363150</v>
      </c>
      <c r="R16" s="46"/>
      <c r="S16" s="46">
        <f t="shared" si="2"/>
        <v>7148363150</v>
      </c>
      <c r="T16" s="65"/>
      <c r="U16" s="183">
        <f>S16/درآمدها!$J$4</f>
        <v>1.680671699203556</v>
      </c>
      <c r="V16" s="68"/>
      <c r="W16" s="68"/>
      <c r="X16" s="68"/>
    </row>
    <row r="17" spans="1:24" s="51" customFormat="1" ht="30.75">
      <c r="A17" s="182" t="s">
        <v>122</v>
      </c>
      <c r="C17" s="46">
        <v>0</v>
      </c>
      <c r="D17" s="46"/>
      <c r="E17" s="46">
        <v>-273292873</v>
      </c>
      <c r="F17" s="46"/>
      <c r="G17" s="46">
        <v>0</v>
      </c>
      <c r="H17" s="46"/>
      <c r="I17" s="46">
        <f t="shared" si="0"/>
        <v>-273292873</v>
      </c>
      <c r="K17" s="183">
        <f t="shared" si="1"/>
        <v>-4.211614880233238E-2</v>
      </c>
      <c r="M17" s="46">
        <v>0</v>
      </c>
      <c r="N17" s="46"/>
      <c r="O17" s="46">
        <v>-286816410</v>
      </c>
      <c r="P17" s="46"/>
      <c r="Q17" s="46">
        <v>0</v>
      </c>
      <c r="R17" s="46"/>
      <c r="S17" s="46">
        <f t="shared" si="2"/>
        <v>-286816410</v>
      </c>
      <c r="T17" s="65"/>
      <c r="U17" s="183">
        <f>S17/درآمدها!$J$4</f>
        <v>-6.7434210187567734E-2</v>
      </c>
      <c r="V17" s="68"/>
      <c r="W17" s="68"/>
      <c r="X17" s="68"/>
    </row>
    <row r="18" spans="1:24" s="51" customFormat="1" ht="30.75">
      <c r="A18" s="182" t="s">
        <v>98</v>
      </c>
      <c r="C18" s="46">
        <v>0</v>
      </c>
      <c r="D18" s="46"/>
      <c r="E18" s="46">
        <v>524739112</v>
      </c>
      <c r="F18" s="46"/>
      <c r="G18" s="46">
        <v>0</v>
      </c>
      <c r="H18" s="46"/>
      <c r="I18" s="46">
        <f t="shared" si="0"/>
        <v>524739112</v>
      </c>
      <c r="K18" s="183">
        <f t="shared" si="1"/>
        <v>8.0865594044948821E-2</v>
      </c>
      <c r="M18" s="46">
        <v>0</v>
      </c>
      <c r="N18" s="46"/>
      <c r="O18" s="46">
        <v>-2418103134</v>
      </c>
      <c r="P18" s="46"/>
      <c r="Q18" s="46">
        <v>0</v>
      </c>
      <c r="R18" s="46"/>
      <c r="S18" s="46">
        <f t="shared" si="2"/>
        <v>-2418103134</v>
      </c>
      <c r="T18" s="65"/>
      <c r="U18" s="183">
        <f>S18/درآمدها!$J$4</f>
        <v>-0.56852700650347121</v>
      </c>
      <c r="V18" s="68"/>
      <c r="W18" s="68"/>
      <c r="X18" s="68"/>
    </row>
    <row r="19" spans="1:24" s="51" customFormat="1" ht="30.75">
      <c r="A19" s="182" t="s">
        <v>99</v>
      </c>
      <c r="C19" s="46">
        <v>0</v>
      </c>
      <c r="D19" s="46"/>
      <c r="E19" s="46">
        <v>-326088164</v>
      </c>
      <c r="F19" s="46"/>
      <c r="G19" s="46">
        <v>0</v>
      </c>
      <c r="H19" s="46"/>
      <c r="I19" s="46">
        <f t="shared" si="0"/>
        <v>-326088164</v>
      </c>
      <c r="K19" s="183">
        <f t="shared" si="1"/>
        <v>-5.0252234853205867E-2</v>
      </c>
      <c r="M19" s="46">
        <v>979400000</v>
      </c>
      <c r="N19" s="46"/>
      <c r="O19" s="46">
        <v>-1561659532</v>
      </c>
      <c r="P19" s="46"/>
      <c r="Q19" s="46">
        <v>0</v>
      </c>
      <c r="R19" s="46"/>
      <c r="S19" s="46">
        <f t="shared" si="2"/>
        <v>-582259532</v>
      </c>
      <c r="T19" s="65"/>
      <c r="U19" s="183">
        <f>S19/درآمدها!$J$4</f>
        <v>-0.136896670816718</v>
      </c>
      <c r="V19" s="68"/>
      <c r="W19" s="68"/>
      <c r="X19" s="68"/>
    </row>
    <row r="20" spans="1:24" s="51" customFormat="1" ht="30.75">
      <c r="A20" s="182" t="s">
        <v>100</v>
      </c>
      <c r="C20" s="46">
        <v>0</v>
      </c>
      <c r="D20" s="46"/>
      <c r="E20" s="46">
        <v>-137496995</v>
      </c>
      <c r="F20" s="46"/>
      <c r="G20" s="46">
        <v>0</v>
      </c>
      <c r="H20" s="46"/>
      <c r="I20" s="46">
        <f t="shared" si="0"/>
        <v>-137496995</v>
      </c>
      <c r="K20" s="183">
        <f t="shared" si="1"/>
        <v>-2.1189150809994051E-2</v>
      </c>
      <c r="M20" s="46">
        <v>1160900000</v>
      </c>
      <c r="N20" s="46"/>
      <c r="O20" s="46">
        <v>-2022318356</v>
      </c>
      <c r="P20" s="46"/>
      <c r="Q20" s="46">
        <v>0</v>
      </c>
      <c r="R20" s="46"/>
      <c r="S20" s="46">
        <f t="shared" si="2"/>
        <v>-861418356</v>
      </c>
      <c r="T20" s="65"/>
      <c r="U20" s="183">
        <f>S20/درآمدها!$J$4</f>
        <v>-0.20253048449331421</v>
      </c>
      <c r="V20" s="68"/>
      <c r="W20" s="68"/>
      <c r="X20" s="68"/>
    </row>
    <row r="21" spans="1:24" s="51" customFormat="1" ht="30.75">
      <c r="A21" s="182" t="s">
        <v>123</v>
      </c>
      <c r="C21" s="46">
        <v>0</v>
      </c>
      <c r="D21" s="46"/>
      <c r="E21" s="46">
        <v>-726940234</v>
      </c>
      <c r="F21" s="46"/>
      <c r="G21" s="46">
        <v>0</v>
      </c>
      <c r="H21" s="46"/>
      <c r="I21" s="46">
        <f t="shared" si="0"/>
        <v>-726940234</v>
      </c>
      <c r="K21" s="183">
        <f t="shared" si="1"/>
        <v>-0.11202605735549613</v>
      </c>
      <c r="M21" s="46">
        <v>0</v>
      </c>
      <c r="N21" s="46"/>
      <c r="O21" s="46">
        <v>-392667279</v>
      </c>
      <c r="P21" s="46"/>
      <c r="Q21" s="46">
        <v>0</v>
      </c>
      <c r="R21" s="46"/>
      <c r="S21" s="46">
        <f t="shared" si="2"/>
        <v>-392667279</v>
      </c>
      <c r="T21" s="65"/>
      <c r="U21" s="183">
        <f>S21/درآمدها!$J$4</f>
        <v>-9.2321104729908246E-2</v>
      </c>
      <c r="V21" s="68"/>
      <c r="W21" s="68"/>
      <c r="X21" s="68"/>
    </row>
    <row r="22" spans="1:24" s="51" customFormat="1" ht="30.75">
      <c r="A22" s="182" t="s">
        <v>131</v>
      </c>
      <c r="C22" s="46">
        <v>0</v>
      </c>
      <c r="D22" s="46"/>
      <c r="E22" s="46">
        <v>6915979042</v>
      </c>
      <c r="F22" s="46"/>
      <c r="G22" s="46">
        <v>0</v>
      </c>
      <c r="H22" s="46"/>
      <c r="I22" s="46">
        <f t="shared" si="0"/>
        <v>6915979042</v>
      </c>
      <c r="K22" s="183">
        <f t="shared" si="1"/>
        <v>1.065795822808318</v>
      </c>
      <c r="M22" s="46">
        <v>0</v>
      </c>
      <c r="N22" s="46"/>
      <c r="O22" s="46">
        <v>6915979042</v>
      </c>
      <c r="P22" s="46"/>
      <c r="Q22" s="46">
        <v>0</v>
      </c>
      <c r="R22" s="46"/>
      <c r="S22" s="46">
        <f t="shared" si="2"/>
        <v>6915979042</v>
      </c>
      <c r="T22" s="65"/>
      <c r="U22" s="183">
        <f>S22/درآمدها!$J$4</f>
        <v>1.6260352201292854</v>
      </c>
      <c r="V22" s="68"/>
      <c r="W22" s="68"/>
      <c r="X22" s="68"/>
    </row>
    <row r="23" spans="1:24" s="51" customFormat="1" ht="30.75">
      <c r="A23" s="182" t="s">
        <v>124</v>
      </c>
      <c r="C23" s="46">
        <v>0</v>
      </c>
      <c r="D23" s="46"/>
      <c r="E23" s="46">
        <v>-68351951</v>
      </c>
      <c r="F23" s="46"/>
      <c r="G23" s="46">
        <v>0</v>
      </c>
      <c r="H23" s="46"/>
      <c r="I23" s="46">
        <f>C23+E23+G23</f>
        <v>-68351951</v>
      </c>
      <c r="K23" s="183">
        <f t="shared" si="1"/>
        <v>-1.0533465097883219E-2</v>
      </c>
      <c r="M23" s="46">
        <v>0</v>
      </c>
      <c r="N23" s="46"/>
      <c r="O23" s="46">
        <v>-153637478</v>
      </c>
      <c r="P23" s="46"/>
      <c r="Q23" s="46">
        <v>0</v>
      </c>
      <c r="R23" s="46"/>
      <c r="S23" s="46">
        <f t="shared" si="2"/>
        <v>-153637478</v>
      </c>
      <c r="T23" s="65"/>
      <c r="U23" s="183">
        <f>S23/درآمدها!$J$4</f>
        <v>-3.6122138144535784E-2</v>
      </c>
      <c r="V23" s="68"/>
      <c r="W23" s="68"/>
      <c r="X23" s="68"/>
    </row>
    <row r="24" spans="1:24" s="51" customFormat="1" ht="30.75">
      <c r="A24" s="182" t="s">
        <v>125</v>
      </c>
      <c r="C24" s="46">
        <v>0</v>
      </c>
      <c r="D24" s="46"/>
      <c r="E24" s="46">
        <v>-105973183</v>
      </c>
      <c r="F24" s="46"/>
      <c r="G24" s="46">
        <v>0</v>
      </c>
      <c r="H24" s="46"/>
      <c r="I24" s="46">
        <f t="shared" si="0"/>
        <v>-105973183</v>
      </c>
      <c r="K24" s="183">
        <f t="shared" si="1"/>
        <v>-1.6331133319692534E-2</v>
      </c>
      <c r="M24" s="46">
        <v>0</v>
      </c>
      <c r="N24" s="46"/>
      <c r="O24" s="46">
        <v>-332333917</v>
      </c>
      <c r="P24" s="46"/>
      <c r="Q24" s="46">
        <v>0</v>
      </c>
      <c r="R24" s="46"/>
      <c r="S24" s="46">
        <f t="shared" si="2"/>
        <v>-332333917</v>
      </c>
      <c r="T24" s="65"/>
      <c r="U24" s="183">
        <f>S24/درآمدها!$J$4</f>
        <v>-7.8135958857569174E-2</v>
      </c>
      <c r="V24" s="68"/>
      <c r="W24" s="68"/>
      <c r="X24" s="68"/>
    </row>
    <row r="25" spans="1:24" s="51" customFormat="1" ht="30.75">
      <c r="A25" s="182" t="s">
        <v>101</v>
      </c>
      <c r="C25" s="46">
        <v>0</v>
      </c>
      <c r="D25" s="46"/>
      <c r="E25" s="46">
        <v>-345663989</v>
      </c>
      <c r="F25" s="46"/>
      <c r="G25" s="46">
        <v>0</v>
      </c>
      <c r="H25" s="46"/>
      <c r="I25" s="46">
        <f t="shared" si="0"/>
        <v>-345663989</v>
      </c>
      <c r="K25" s="183">
        <f t="shared" si="1"/>
        <v>-5.3268992478745621E-2</v>
      </c>
      <c r="M25" s="46">
        <v>1137645000</v>
      </c>
      <c r="N25" s="46"/>
      <c r="O25" s="46">
        <v>-3180755974</v>
      </c>
      <c r="P25" s="46"/>
      <c r="Q25" s="46">
        <v>0</v>
      </c>
      <c r="R25" s="46"/>
      <c r="S25" s="46">
        <f t="shared" si="2"/>
        <v>-2043110974</v>
      </c>
      <c r="T25" s="65"/>
      <c r="U25" s="183">
        <f>S25/درآمدها!$J$4</f>
        <v>-0.48036154855031565</v>
      </c>
      <c r="V25" s="68"/>
      <c r="W25" s="68"/>
      <c r="X25" s="68"/>
    </row>
    <row r="26" spans="1:24" s="51" customFormat="1" ht="30.75">
      <c r="A26" s="182" t="s">
        <v>102</v>
      </c>
      <c r="C26" s="46">
        <v>0</v>
      </c>
      <c r="D26" s="46"/>
      <c r="E26" s="46">
        <v>-1618313400</v>
      </c>
      <c r="F26" s="46"/>
      <c r="G26" s="46">
        <v>0</v>
      </c>
      <c r="H26" s="46"/>
      <c r="I26" s="46">
        <f t="shared" si="0"/>
        <v>-1618313400</v>
      </c>
      <c r="K26" s="183">
        <f t="shared" si="1"/>
        <v>-0.24939226264860714</v>
      </c>
      <c r="M26" s="46">
        <v>1624747082</v>
      </c>
      <c r="N26" s="46"/>
      <c r="O26" s="46">
        <v>-3524429146</v>
      </c>
      <c r="P26" s="46"/>
      <c r="Q26" s="46">
        <v>0</v>
      </c>
      <c r="R26" s="46"/>
      <c r="S26" s="46">
        <f t="shared" si="2"/>
        <v>-1899682064</v>
      </c>
      <c r="T26" s="65"/>
      <c r="U26" s="183">
        <f>S26/درآمدها!$J$4</f>
        <v>-0.44663957544593946</v>
      </c>
      <c r="V26" s="68"/>
      <c r="W26" s="68"/>
      <c r="X26" s="68"/>
    </row>
    <row r="27" spans="1:24" s="51" customFormat="1" ht="30.75">
      <c r="A27" s="182" t="s">
        <v>126</v>
      </c>
      <c r="C27" s="46">
        <v>0</v>
      </c>
      <c r="D27" s="46"/>
      <c r="E27" s="46">
        <v>-3528142</v>
      </c>
      <c r="F27" s="46"/>
      <c r="G27" s="46">
        <v>0</v>
      </c>
      <c r="H27" s="46"/>
      <c r="I27" s="46">
        <f t="shared" si="0"/>
        <v>-3528142</v>
      </c>
      <c r="K27" s="183">
        <f t="shared" si="1"/>
        <v>-5.4370884917938767E-4</v>
      </c>
      <c r="M27" s="46">
        <v>0</v>
      </c>
      <c r="N27" s="46"/>
      <c r="O27" s="46">
        <v>2610156</v>
      </c>
      <c r="P27" s="46"/>
      <c r="Q27" s="46">
        <v>0</v>
      </c>
      <c r="R27" s="46"/>
      <c r="S27" s="46">
        <f t="shared" si="2"/>
        <v>2610156</v>
      </c>
      <c r="T27" s="65"/>
      <c r="U27" s="183">
        <f>S27/درآمدها!$J$4</f>
        <v>6.136810942105476E-4</v>
      </c>
      <c r="V27" s="68"/>
      <c r="W27" s="68"/>
      <c r="X27" s="68"/>
    </row>
    <row r="28" spans="1:24" s="51" customFormat="1" ht="30.75">
      <c r="A28" s="182" t="s">
        <v>103</v>
      </c>
      <c r="C28" s="46">
        <v>0</v>
      </c>
      <c r="D28" s="46"/>
      <c r="E28" s="46">
        <v>-306863235</v>
      </c>
      <c r="F28" s="46"/>
      <c r="G28" s="46">
        <v>0</v>
      </c>
      <c r="H28" s="46"/>
      <c r="I28" s="46">
        <f t="shared" si="0"/>
        <v>-306863235</v>
      </c>
      <c r="K28" s="183">
        <f t="shared" si="1"/>
        <v>-4.7289552505912179E-2</v>
      </c>
      <c r="M28" s="46">
        <v>0</v>
      </c>
      <c r="N28" s="46"/>
      <c r="O28" s="46">
        <v>-1116857143</v>
      </c>
      <c r="P28" s="46"/>
      <c r="Q28" s="46">
        <v>0</v>
      </c>
      <c r="R28" s="46"/>
      <c r="S28" s="46">
        <f t="shared" si="2"/>
        <v>-1116857143</v>
      </c>
      <c r="T28" s="65"/>
      <c r="U28" s="183">
        <f>S28/درآمدها!$J$4</f>
        <v>-0.26258741377645861</v>
      </c>
      <c r="V28" s="68"/>
      <c r="W28" s="68"/>
      <c r="X28" s="68"/>
    </row>
    <row r="29" spans="1:24" s="51" customFormat="1" ht="30.75">
      <c r="A29" s="182" t="s">
        <v>104</v>
      </c>
      <c r="C29" s="46">
        <v>0</v>
      </c>
      <c r="D29" s="46"/>
      <c r="E29" s="46">
        <v>290546599</v>
      </c>
      <c r="F29" s="46"/>
      <c r="G29" s="46">
        <v>0</v>
      </c>
      <c r="H29" s="46"/>
      <c r="I29" s="46">
        <f t="shared" si="0"/>
        <v>290546599</v>
      </c>
      <c r="K29" s="183">
        <f t="shared" si="1"/>
        <v>4.4775056382445784E-2</v>
      </c>
      <c r="M29" s="46">
        <v>440000000</v>
      </c>
      <c r="N29" s="46"/>
      <c r="O29" s="46">
        <v>389115266</v>
      </c>
      <c r="P29" s="46"/>
      <c r="Q29" s="46">
        <v>0</v>
      </c>
      <c r="R29" s="46"/>
      <c r="S29" s="46">
        <f t="shared" si="2"/>
        <v>829115266</v>
      </c>
      <c r="T29" s="65"/>
      <c r="U29" s="183">
        <f>S29/درآمدها!$J$4</f>
        <v>0.19493561444815913</v>
      </c>
      <c r="V29" s="68"/>
      <c r="W29" s="68"/>
      <c r="X29" s="68"/>
    </row>
    <row r="30" spans="1:24" s="54" customFormat="1" ht="25.5" customHeight="1" thickBot="1">
      <c r="C30" s="184">
        <f>SUM(C11:C29)</f>
        <v>0</v>
      </c>
      <c r="D30" s="52">
        <v>0</v>
      </c>
      <c r="E30" s="184">
        <f>SUM(E11:E29)</f>
        <v>4225245078</v>
      </c>
      <c r="F30" s="52">
        <v>0</v>
      </c>
      <c r="G30" s="184">
        <f>SUM(G11:G29)</f>
        <v>-794105450</v>
      </c>
      <c r="H30" s="52">
        <v>0</v>
      </c>
      <c r="I30" s="184">
        <f>SUM(I11:I29)</f>
        <v>3431139628</v>
      </c>
      <c r="J30" s="53">
        <v>0</v>
      </c>
      <c r="K30" s="185">
        <f>SUM(K11:K29)</f>
        <v>0.52876017419754451</v>
      </c>
      <c r="M30" s="184">
        <f>SUM(M11:M29)</f>
        <v>7174142082</v>
      </c>
      <c r="N30" s="46"/>
      <c r="O30" s="184">
        <f>SUM(O11:O29)</f>
        <v>-17948715246</v>
      </c>
      <c r="P30" s="46"/>
      <c r="Q30" s="184">
        <f>SUM(Q11:Q29)</f>
        <v>6148363150</v>
      </c>
      <c r="R30" s="46"/>
      <c r="S30" s="184">
        <f>SUM(S11:S29)</f>
        <v>-4626210014</v>
      </c>
      <c r="T30" s="53"/>
      <c r="U30" s="186">
        <f>SUM(U11:U29)</f>
        <v>-1.087681205046485</v>
      </c>
    </row>
    <row r="31" spans="1:24" ht="25.5" customHeight="1" thickTop="1">
      <c r="D31" s="46">
        <v>0</v>
      </c>
      <c r="F31" s="46">
        <v>0</v>
      </c>
      <c r="H31" s="46">
        <v>0</v>
      </c>
      <c r="J31" s="65">
        <v>0</v>
      </c>
      <c r="L31" s="51"/>
      <c r="N31" s="46"/>
      <c r="O31" s="189"/>
      <c r="P31" s="46"/>
      <c r="Q31" s="189"/>
      <c r="R31" s="46"/>
      <c r="S31" s="189"/>
      <c r="T31" s="189"/>
    </row>
    <row r="32" spans="1:24" s="191" customFormat="1" ht="33"/>
    <row r="33" spans="4:8" s="191" customFormat="1" ht="33"/>
    <row r="34" spans="4:8" s="191" customFormat="1" ht="33"/>
    <row r="38" spans="4:8" ht="33">
      <c r="D38" s="192"/>
      <c r="E38" s="193"/>
      <c r="F38" s="193"/>
      <c r="G38" s="193"/>
      <c r="H38" s="194"/>
    </row>
  </sheetData>
  <autoFilter ref="A10:U10" xr:uid="{00000000-0009-0000-0000-000009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44"/>
  <sheetViews>
    <sheetView rightToLeft="1" view="pageBreakPreview" zoomScaleNormal="100" zoomScaleSheetLayoutView="100" workbookViewId="0">
      <selection activeCell="I18" sqref="I18"/>
    </sheetView>
  </sheetViews>
  <sheetFormatPr defaultColWidth="9.140625" defaultRowHeight="21.75"/>
  <cols>
    <col min="1" max="1" width="32.5703125" style="3" customWidth="1"/>
    <col min="2" max="2" width="0.42578125" style="3" customWidth="1"/>
    <col min="3" max="3" width="17.5703125" style="3" bestFit="1" customWidth="1"/>
    <col min="4" max="4" width="0.7109375" style="3" customWidth="1"/>
    <col min="5" max="5" width="17.7109375" style="3" bestFit="1" customWidth="1"/>
    <col min="6" max="6" width="0.5703125" style="3" customWidth="1"/>
    <col min="7" max="7" width="17" style="3" bestFit="1" customWidth="1"/>
    <col min="8" max="8" width="0.5703125" style="3" customWidth="1"/>
    <col min="9" max="9" width="17.7109375" style="3" bestFit="1" customWidth="1"/>
    <col min="10" max="10" width="0.42578125" style="3" customWidth="1"/>
    <col min="11" max="11" width="17.5703125" style="3" bestFit="1" customWidth="1"/>
    <col min="12" max="12" width="0.5703125" style="3" customWidth="1"/>
    <col min="13" max="13" width="17.7109375" style="3" bestFit="1" customWidth="1"/>
    <col min="14" max="14" width="0.85546875" style="3" customWidth="1"/>
    <col min="15" max="15" width="19.28515625" style="3" bestFit="1" customWidth="1"/>
    <col min="16" max="16" width="0.5703125" style="3" customWidth="1"/>
    <col min="17" max="17" width="19.28515625" style="3" bestFit="1" customWidth="1"/>
    <col min="18" max="18" width="9.140625" style="3"/>
    <col min="19" max="19" width="12.7109375" style="3" bestFit="1" customWidth="1"/>
    <col min="20" max="16384" width="9.140625" style="3"/>
  </cols>
  <sheetData>
    <row r="1" spans="1:17" ht="21" customHeight="1">
      <c r="A1" s="331" t="s">
        <v>94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</row>
    <row r="2" spans="1:17" s="27" customFormat="1" ht="18" customHeight="1">
      <c r="A2" s="299" t="s">
        <v>57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1:17" ht="19.5" customHeight="1">
      <c r="A3" s="331" t="str">
        <f>' سهام'!A3:W3</f>
        <v>برای ماه منتهی به 1402/05/31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17">
      <c r="A4" s="334" t="s">
        <v>29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</row>
    <row r="5" spans="1:17" ht="4.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22.5" customHeight="1" thickBot="1">
      <c r="A6" s="23"/>
      <c r="B6" s="24"/>
      <c r="C6" s="335" t="s">
        <v>136</v>
      </c>
      <c r="D6" s="335"/>
      <c r="E6" s="335"/>
      <c r="F6" s="335"/>
      <c r="G6" s="335"/>
      <c r="H6" s="335"/>
      <c r="I6" s="335"/>
      <c r="J6" s="18"/>
      <c r="K6" s="335" t="s">
        <v>137</v>
      </c>
      <c r="L6" s="335"/>
      <c r="M6" s="335"/>
      <c r="N6" s="335"/>
      <c r="O6" s="335"/>
      <c r="P6" s="335"/>
      <c r="Q6" s="335"/>
    </row>
    <row r="7" spans="1:17" ht="15.75" customHeight="1">
      <c r="A7" s="337"/>
      <c r="B7" s="338"/>
      <c r="C7" s="332" t="s">
        <v>15</v>
      </c>
      <c r="D7" s="332"/>
      <c r="E7" s="332" t="s">
        <v>13</v>
      </c>
      <c r="F7" s="337"/>
      <c r="G7" s="332" t="s">
        <v>14</v>
      </c>
      <c r="H7" s="337"/>
      <c r="I7" s="332" t="s">
        <v>2</v>
      </c>
      <c r="J7" s="25"/>
      <c r="K7" s="332" t="s">
        <v>15</v>
      </c>
      <c r="L7" s="332"/>
      <c r="M7" s="332" t="s">
        <v>13</v>
      </c>
      <c r="N7" s="337"/>
      <c r="O7" s="332" t="s">
        <v>14</v>
      </c>
      <c r="P7" s="337"/>
      <c r="Q7" s="332" t="s">
        <v>2</v>
      </c>
    </row>
    <row r="8" spans="1:17" ht="12" customHeight="1">
      <c r="A8" s="338"/>
      <c r="B8" s="338"/>
      <c r="C8" s="333"/>
      <c r="D8" s="333"/>
      <c r="E8" s="333"/>
      <c r="F8" s="338"/>
      <c r="G8" s="333"/>
      <c r="H8" s="338"/>
      <c r="I8" s="333"/>
      <c r="J8" s="25"/>
      <c r="K8" s="333"/>
      <c r="L8" s="333"/>
      <c r="M8" s="333"/>
      <c r="N8" s="338"/>
      <c r="O8" s="333"/>
      <c r="P8" s="338"/>
      <c r="Q8" s="333"/>
    </row>
    <row r="9" spans="1:17" ht="14.25" customHeight="1" thickBot="1">
      <c r="A9" s="339"/>
      <c r="B9" s="339"/>
      <c r="C9" s="30" t="s">
        <v>67</v>
      </c>
      <c r="D9" s="336"/>
      <c r="E9" s="30" t="s">
        <v>62</v>
      </c>
      <c r="F9" s="339"/>
      <c r="G9" s="30" t="s">
        <v>63</v>
      </c>
      <c r="H9" s="339"/>
      <c r="I9" s="335"/>
      <c r="J9" s="26"/>
      <c r="K9" s="30" t="s">
        <v>67</v>
      </c>
      <c r="L9" s="336"/>
      <c r="M9" s="30" t="s">
        <v>62</v>
      </c>
      <c r="N9" s="339"/>
      <c r="O9" s="30" t="s">
        <v>63</v>
      </c>
      <c r="P9" s="339"/>
      <c r="Q9" s="335"/>
    </row>
    <row r="10" spans="1:17" ht="21" customHeight="1">
      <c r="A10" s="19" t="s">
        <v>93</v>
      </c>
      <c r="B10" s="16"/>
      <c r="C10" s="47">
        <v>0</v>
      </c>
      <c r="D10" s="47"/>
      <c r="E10" s="47">
        <v>0</v>
      </c>
      <c r="F10" s="47"/>
      <c r="G10" s="47">
        <v>0</v>
      </c>
      <c r="H10" s="47"/>
      <c r="I10" s="47">
        <f>C10+E10+G10</f>
        <v>0</v>
      </c>
      <c r="J10" s="47"/>
      <c r="K10" s="47">
        <v>0</v>
      </c>
      <c r="L10" s="47"/>
      <c r="M10" s="47">
        <v>0</v>
      </c>
      <c r="N10" s="47"/>
      <c r="O10" s="47">
        <v>0</v>
      </c>
      <c r="P10" s="47"/>
      <c r="Q10" s="47">
        <f>K10+M10+O10</f>
        <v>0</v>
      </c>
    </row>
    <row r="11" spans="1:17" ht="21" customHeight="1" thickBot="1">
      <c r="A11" s="29" t="s">
        <v>2</v>
      </c>
      <c r="B11" s="28"/>
      <c r="C11" s="49">
        <f>SUM(C10:C10)</f>
        <v>0</v>
      </c>
      <c r="D11" s="40">
        <f t="shared" ref="D11:P11" si="0">SUM(D10:D10)</f>
        <v>0</v>
      </c>
      <c r="E11" s="49">
        <f>SUM(E10:E10)</f>
        <v>0</v>
      </c>
      <c r="F11" s="40">
        <f t="shared" si="0"/>
        <v>0</v>
      </c>
      <c r="G11" s="49">
        <f>SUM(G10:G10)</f>
        <v>0</v>
      </c>
      <c r="H11" s="40">
        <f t="shared" si="0"/>
        <v>0</v>
      </c>
      <c r="I11" s="49">
        <f>SUM(I10:I10)</f>
        <v>0</v>
      </c>
      <c r="J11" s="40">
        <f t="shared" si="0"/>
        <v>0</v>
      </c>
      <c r="K11" s="49">
        <f>SUM(K10:K10)</f>
        <v>0</v>
      </c>
      <c r="L11" s="40">
        <f t="shared" si="0"/>
        <v>0</v>
      </c>
      <c r="M11" s="49">
        <f>SUM(M10:M10)</f>
        <v>0</v>
      </c>
      <c r="N11" s="40">
        <f t="shared" si="0"/>
        <v>0</v>
      </c>
      <c r="O11" s="49">
        <f>SUM(O10:O10)</f>
        <v>0</v>
      </c>
      <c r="P11" s="40">
        <f t="shared" si="0"/>
        <v>0</v>
      </c>
      <c r="Q11" s="49">
        <f>SUM(Q10:Q10)</f>
        <v>0</v>
      </c>
    </row>
    <row r="12" spans="1:17" ht="22.5" thickTop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47" customFormat="1"/>
    <row r="14" spans="1:17" s="47" customFormat="1"/>
    <row r="15" spans="1:17" s="47" customFormat="1"/>
    <row r="17" spans="15:17">
      <c r="O17" s="31"/>
      <c r="Q17" s="31"/>
    </row>
    <row r="18" spans="15:17">
      <c r="O18" s="32"/>
      <c r="Q18" s="32"/>
    </row>
    <row r="44" spans="13:13">
      <c r="M44" s="27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7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N17"/>
  <sheetViews>
    <sheetView rightToLeft="1" view="pageBreakPreview" topLeftCell="A4" zoomScaleNormal="100" zoomScaleSheetLayoutView="100" workbookViewId="0">
      <selection activeCell="R13" sqref="R13"/>
    </sheetView>
  </sheetViews>
  <sheetFormatPr defaultColWidth="9.140625" defaultRowHeight="21.75"/>
  <cols>
    <col min="1" max="1" width="35.85546875" style="27" bestFit="1" customWidth="1"/>
    <col min="2" max="2" width="0.7109375" style="27" customWidth="1"/>
    <col min="3" max="3" width="22.85546875" style="27" customWidth="1"/>
    <col min="4" max="4" width="0.7109375" style="27" customWidth="1"/>
    <col min="5" max="5" width="18.42578125" style="206" customWidth="1"/>
    <col min="6" max="6" width="1.42578125" style="206" customWidth="1"/>
    <col min="7" max="7" width="21.7109375" style="206" customWidth="1"/>
    <col min="8" max="8" width="1.42578125" style="206" customWidth="1"/>
    <col min="9" max="9" width="26.140625" style="206" customWidth="1"/>
    <col min="10" max="10" width="1.28515625" style="27" customWidth="1"/>
    <col min="11" max="11" width="22" style="27" customWidth="1"/>
    <col min="12" max="12" width="0.7109375" style="27" customWidth="1"/>
    <col min="13" max="13" width="9.7109375" style="27" customWidth="1"/>
    <col min="14" max="14" width="11.85546875" style="27" bestFit="1" customWidth="1"/>
    <col min="15" max="16384" width="9.140625" style="27"/>
  </cols>
  <sheetData>
    <row r="1" spans="1:14" ht="22.5">
      <c r="A1" s="299" t="s">
        <v>94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4" ht="22.5">
      <c r="A2" s="299" t="s">
        <v>57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</row>
    <row r="3" spans="1:14" ht="22.5">
      <c r="A3" s="299" t="str">
        <f>' سهام'!A3:W3</f>
        <v>برای ماه منتهی به 1402/05/31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</row>
    <row r="4" spans="1:14">
      <c r="A4" s="280" t="s">
        <v>30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</row>
    <row r="5" spans="1:14" ht="22.5" thickBot="1">
      <c r="A5" s="77"/>
      <c r="B5" s="77"/>
      <c r="C5" s="77"/>
      <c r="D5" s="44"/>
      <c r="E5" s="78"/>
      <c r="F5" s="78"/>
      <c r="G5" s="78"/>
      <c r="H5" s="78"/>
      <c r="I5" s="78"/>
      <c r="J5" s="77"/>
      <c r="K5" s="77"/>
      <c r="L5" s="77"/>
    </row>
    <row r="6" spans="1:14" ht="37.5" customHeight="1" thickBot="1">
      <c r="A6" s="340" t="s">
        <v>20</v>
      </c>
      <c r="B6" s="340"/>
      <c r="C6" s="340"/>
      <c r="D6" s="195"/>
      <c r="E6" s="341" t="s">
        <v>136</v>
      </c>
      <c r="F6" s="341"/>
      <c r="G6" s="341"/>
      <c r="H6" s="341"/>
      <c r="I6" s="340" t="s">
        <v>137</v>
      </c>
      <c r="J6" s="340"/>
      <c r="K6" s="340"/>
      <c r="L6" s="340"/>
    </row>
    <row r="7" spans="1:14" ht="37.5">
      <c r="A7" s="196" t="s">
        <v>16</v>
      </c>
      <c r="B7" s="195"/>
      <c r="C7" s="196" t="s">
        <v>9</v>
      </c>
      <c r="D7" s="197"/>
      <c r="E7" s="198" t="s">
        <v>17</v>
      </c>
      <c r="F7" s="199"/>
      <c r="G7" s="198" t="s">
        <v>18</v>
      </c>
      <c r="H7" s="200"/>
      <c r="I7" s="198" t="s">
        <v>17</v>
      </c>
      <c r="J7" s="82"/>
      <c r="K7" s="196" t="s">
        <v>18</v>
      </c>
      <c r="L7" s="82"/>
    </row>
    <row r="8" spans="1:14" ht="27" customHeight="1">
      <c r="A8" s="236" t="s">
        <v>105</v>
      </c>
      <c r="B8" s="101"/>
      <c r="C8" s="89" t="s">
        <v>134</v>
      </c>
      <c r="D8" s="101"/>
      <c r="E8" s="92">
        <v>837410649</v>
      </c>
      <c r="F8" s="101"/>
      <c r="G8" s="202">
        <f>E8/$E$12</f>
        <v>0.66610910978078053</v>
      </c>
      <c r="H8" s="101"/>
      <c r="I8" s="92">
        <v>2822870468</v>
      </c>
      <c r="J8" s="101"/>
      <c r="K8" s="202">
        <f>I8/$I$12</f>
        <v>0.42380411398555445</v>
      </c>
      <c r="L8" s="82"/>
      <c r="M8" s="141"/>
      <c r="N8" s="141"/>
    </row>
    <row r="9" spans="1:14" ht="27" customHeight="1">
      <c r="A9" s="236" t="s">
        <v>106</v>
      </c>
      <c r="B9" s="101"/>
      <c r="C9" s="89" t="s">
        <v>110</v>
      </c>
      <c r="D9" s="101"/>
      <c r="E9" s="92">
        <v>0</v>
      </c>
      <c r="F9" s="101"/>
      <c r="G9" s="202">
        <f t="shared" ref="G9:G11" si="0">E9/$E$12</f>
        <v>0</v>
      </c>
      <c r="H9" s="101"/>
      <c r="I9" s="92">
        <v>2853769973</v>
      </c>
      <c r="J9" s="101"/>
      <c r="K9" s="202">
        <f t="shared" ref="K9:K11" si="1">I9/$I$12</f>
        <v>0.42844312859411182</v>
      </c>
      <c r="L9" s="82"/>
      <c r="M9" s="141"/>
      <c r="N9" s="141"/>
    </row>
    <row r="10" spans="1:14" ht="27" customHeight="1">
      <c r="A10" s="236" t="s">
        <v>108</v>
      </c>
      <c r="B10" s="101"/>
      <c r="C10" s="89" t="s">
        <v>112</v>
      </c>
      <c r="D10" s="101"/>
      <c r="E10" s="92">
        <v>419747056</v>
      </c>
      <c r="F10" s="101"/>
      <c r="G10" s="202">
        <f t="shared" si="0"/>
        <v>0.33388318877858386</v>
      </c>
      <c r="H10" s="101"/>
      <c r="I10" s="92">
        <v>984140499</v>
      </c>
      <c r="J10" s="101"/>
      <c r="K10" s="202">
        <f t="shared" si="1"/>
        <v>0.14775130383913754</v>
      </c>
      <c r="L10" s="82"/>
      <c r="M10" s="141"/>
      <c r="N10" s="141"/>
    </row>
    <row r="11" spans="1:14" ht="27" customHeight="1" thickBot="1">
      <c r="A11" s="236" t="s">
        <v>107</v>
      </c>
      <c r="B11" s="101"/>
      <c r="C11" s="89" t="s">
        <v>111</v>
      </c>
      <c r="D11" s="101"/>
      <c r="E11" s="92">
        <v>9682</v>
      </c>
      <c r="F11" s="101"/>
      <c r="G11" s="202">
        <f t="shared" si="0"/>
        <v>7.7014406356056698E-6</v>
      </c>
      <c r="H11" s="101"/>
      <c r="I11" s="92">
        <v>9682</v>
      </c>
      <c r="J11" s="101"/>
      <c r="K11" s="202">
        <f t="shared" si="1"/>
        <v>1.4535811962053294E-6</v>
      </c>
      <c r="L11" s="82"/>
      <c r="M11" s="141"/>
      <c r="N11" s="141"/>
    </row>
    <row r="12" spans="1:14" ht="22.5" thickBot="1">
      <c r="A12" s="203" t="s">
        <v>2</v>
      </c>
      <c r="B12" s="201"/>
      <c r="D12" s="204"/>
      <c r="E12" s="237">
        <f>SUM(E8:E11)</f>
        <v>1257167387</v>
      </c>
      <c r="F12" s="101"/>
      <c r="G12" s="205">
        <f>SUM(G8:G11)</f>
        <v>0.99999999999999989</v>
      </c>
      <c r="H12" s="101"/>
      <c r="I12" s="237">
        <f>SUM(I8:I11)</f>
        <v>6660790622</v>
      </c>
      <c r="J12" s="101"/>
      <c r="K12" s="205">
        <f>SUM(K8:K11)</f>
        <v>1.0000000000000002</v>
      </c>
      <c r="L12" s="82"/>
    </row>
    <row r="13" spans="1:14" ht="22.5" thickTop="1">
      <c r="F13" s="101"/>
      <c r="H13" s="101"/>
      <c r="J13" s="101"/>
    </row>
    <row r="15" spans="1:14">
      <c r="C15" s="141"/>
      <c r="E15" s="98"/>
      <c r="I15" s="98"/>
    </row>
    <row r="16" spans="1:14">
      <c r="I16" s="98"/>
    </row>
    <row r="17" spans="3:9">
      <c r="C17" s="141"/>
      <c r="E17" s="98"/>
      <c r="I17" s="98"/>
    </row>
  </sheetData>
  <autoFilter ref="A7:L7" xr:uid="{00000000-0009-0000-0000-00000B000000}">
    <sortState xmlns:xlrd2="http://schemas.microsoft.com/office/spreadsheetml/2017/richdata2" ref="A8:L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K17"/>
  <sheetViews>
    <sheetView rightToLeft="1" view="pageBreakPreview" zoomScaleNormal="100" zoomScaleSheetLayoutView="100" workbookViewId="0">
      <selection activeCell="B21" sqref="B21"/>
    </sheetView>
  </sheetViews>
  <sheetFormatPr defaultColWidth="9.140625" defaultRowHeight="18"/>
  <cols>
    <col min="1" max="1" width="32.42578125" style="44" customWidth="1"/>
    <col min="2" max="2" width="1.42578125" style="44" customWidth="1"/>
    <col min="3" max="3" width="17.7109375" style="44" bestFit="1" customWidth="1"/>
    <col min="4" max="4" width="0.85546875" style="44" customWidth="1"/>
    <col min="5" max="5" width="18.140625" style="44" customWidth="1"/>
    <col min="6" max="6" width="9.140625" style="44"/>
    <col min="7" max="7" width="11.28515625" style="44" bestFit="1" customWidth="1"/>
    <col min="8" max="8" width="10.85546875" style="44" bestFit="1" customWidth="1"/>
    <col min="9" max="9" width="9.140625" style="44"/>
    <col min="10" max="10" width="9.85546875" style="44" bestFit="1" customWidth="1"/>
    <col min="11" max="11" width="11.28515625" style="44" bestFit="1" customWidth="1"/>
    <col min="12" max="16384" width="9.140625" style="44"/>
  </cols>
  <sheetData>
    <row r="1" spans="1:11" s="22" customFormat="1" ht="18.75">
      <c r="A1" s="277" t="s">
        <v>94</v>
      </c>
      <c r="B1" s="277"/>
      <c r="C1" s="277"/>
      <c r="D1" s="277"/>
      <c r="E1" s="277"/>
    </row>
    <row r="2" spans="1:11" s="22" customFormat="1" ht="18.75">
      <c r="A2" s="277" t="s">
        <v>57</v>
      </c>
      <c r="B2" s="277"/>
      <c r="C2" s="277"/>
      <c r="D2" s="277"/>
      <c r="E2" s="277"/>
    </row>
    <row r="3" spans="1:11" s="22" customFormat="1" ht="18.75">
      <c r="A3" s="277" t="str">
        <f>' سهام'!A3:W3</f>
        <v>برای ماه منتهی به 1402/05/31</v>
      </c>
      <c r="B3" s="277"/>
      <c r="C3" s="277"/>
      <c r="D3" s="277"/>
      <c r="E3" s="277"/>
    </row>
    <row r="4" spans="1:11" ht="18.75">
      <c r="A4" s="280" t="s">
        <v>31</v>
      </c>
      <c r="B4" s="280"/>
      <c r="C4" s="280"/>
      <c r="D4" s="280"/>
      <c r="E4" s="280"/>
    </row>
    <row r="5" spans="1:11" ht="49.5" customHeight="1" thickBot="1">
      <c r="A5" s="238"/>
      <c r="B5" s="239"/>
      <c r="C5" s="240" t="s">
        <v>136</v>
      </c>
      <c r="D5" s="82"/>
      <c r="E5" s="240" t="s">
        <v>138</v>
      </c>
    </row>
    <row r="6" spans="1:11" ht="16.5" customHeight="1">
      <c r="A6" s="344"/>
      <c r="B6" s="346"/>
      <c r="C6" s="342" t="s">
        <v>6</v>
      </c>
      <c r="D6" s="197"/>
      <c r="E6" s="342" t="s">
        <v>6</v>
      </c>
    </row>
    <row r="7" spans="1:11" ht="18.75" thickBot="1">
      <c r="A7" s="345"/>
      <c r="B7" s="345"/>
      <c r="C7" s="343"/>
      <c r="D7" s="241"/>
      <c r="E7" s="343"/>
    </row>
    <row r="8" spans="1:11" ht="18.75">
      <c r="A8" s="82" t="s">
        <v>114</v>
      </c>
      <c r="B8" s="82"/>
      <c r="C8" s="242">
        <v>1792231145</v>
      </c>
      <c r="D8" s="243"/>
      <c r="E8" s="242">
        <v>2100604641</v>
      </c>
      <c r="F8" s="94"/>
      <c r="G8" s="244"/>
      <c r="H8" s="244"/>
      <c r="J8" s="94"/>
      <c r="K8" s="94"/>
    </row>
    <row r="9" spans="1:11" ht="18.75">
      <c r="A9" s="82" t="s">
        <v>115</v>
      </c>
      <c r="B9" s="82"/>
      <c r="C9" s="242">
        <v>8619296</v>
      </c>
      <c r="D9" s="243"/>
      <c r="E9" s="242">
        <v>25060780</v>
      </c>
      <c r="F9" s="94"/>
      <c r="G9" s="245"/>
      <c r="H9" s="244"/>
      <c r="J9" s="94"/>
      <c r="K9" s="94"/>
    </row>
    <row r="10" spans="1:11" ht="18.75" thickBot="1">
      <c r="A10" s="243" t="s">
        <v>2</v>
      </c>
      <c r="B10" s="82"/>
      <c r="C10" s="237">
        <f>SUM(C8:C9)</f>
        <v>1800850441</v>
      </c>
      <c r="D10" s="92"/>
      <c r="E10" s="237">
        <f>SUM(E8:E9)</f>
        <v>2125665421</v>
      </c>
    </row>
    <row r="11" spans="1:11" ht="18.75" thickTop="1">
      <c r="D11" s="92"/>
    </row>
    <row r="12" spans="1:11">
      <c r="C12" s="246"/>
      <c r="D12" s="92"/>
      <c r="E12" s="246"/>
    </row>
    <row r="13" spans="1:11">
      <c r="C13" s="246"/>
      <c r="E13" s="246"/>
    </row>
    <row r="14" spans="1:11">
      <c r="C14" s="94"/>
      <c r="E14" s="94"/>
    </row>
    <row r="15" spans="1:11">
      <c r="C15" s="246"/>
      <c r="E15" s="94"/>
    </row>
    <row r="16" spans="1:11">
      <c r="C16" s="94"/>
      <c r="E16" s="246"/>
    </row>
    <row r="17" spans="5:5">
      <c r="E17" s="9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4"/>
  <sheetViews>
    <sheetView rightToLeft="1" view="pageBreakPreview" topLeftCell="A10" zoomScale="60" zoomScaleNormal="100" workbookViewId="0">
      <selection activeCell="E32" sqref="E32"/>
    </sheetView>
  </sheetViews>
  <sheetFormatPr defaultColWidth="9.140625" defaultRowHeight="30.75"/>
  <cols>
    <col min="1" max="1" width="40.7109375" style="51" bestFit="1" customWidth="1"/>
    <col min="2" max="2" width="1.85546875" style="51" customWidth="1"/>
    <col min="3" max="3" width="22.5703125" style="46" customWidth="1"/>
    <col min="4" max="4" width="1.140625" style="46" customWidth="1"/>
    <col min="5" max="5" width="32" style="46" customWidth="1"/>
    <col min="6" max="6" width="1.42578125" style="46" customWidth="1"/>
    <col min="7" max="7" width="32.140625" style="46" customWidth="1"/>
    <col min="8" max="8" width="1.5703125" style="46" customWidth="1"/>
    <col min="9" max="9" width="20.5703125" style="46" bestFit="1" customWidth="1"/>
    <col min="10" max="10" width="29.140625" style="46" bestFit="1" customWidth="1"/>
    <col min="11" max="11" width="1.42578125" style="46" customWidth="1"/>
    <col min="12" max="12" width="20.7109375" style="46" customWidth="1"/>
    <col min="13" max="13" width="29.140625" style="46" customWidth="1"/>
    <col min="14" max="14" width="1.140625" style="46" customWidth="1"/>
    <col min="15" max="15" width="22.5703125" style="46" bestFit="1" customWidth="1"/>
    <col min="16" max="16" width="1.42578125" style="46" customWidth="1"/>
    <col min="17" max="17" width="18.7109375" style="46" customWidth="1"/>
    <col min="18" max="18" width="1.5703125" style="46" customWidth="1"/>
    <col min="19" max="19" width="32" style="46" bestFit="1" customWidth="1"/>
    <col min="20" max="20" width="1.85546875" style="46" customWidth="1"/>
    <col min="21" max="21" width="37.42578125" style="46" bestFit="1" customWidth="1"/>
    <col min="22" max="22" width="1.5703125" style="51" customWidth="1"/>
    <col min="23" max="23" width="21.85546875" style="72" customWidth="1"/>
    <col min="24" max="24" width="21.140625" style="46" bestFit="1" customWidth="1"/>
    <col min="25" max="25" width="14.140625" style="46" bestFit="1" customWidth="1"/>
    <col min="26" max="26" width="9.140625" style="51"/>
    <col min="27" max="28" width="14.85546875" style="57" bestFit="1" customWidth="1"/>
    <col min="29" max="29" width="17.140625" style="51" bestFit="1" customWidth="1"/>
    <col min="30" max="16384" width="9.140625" style="51"/>
  </cols>
  <sheetData>
    <row r="1" spans="1:33" ht="31.5">
      <c r="A1" s="248" t="s">
        <v>94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</row>
    <row r="2" spans="1:33" ht="31.5">
      <c r="A2" s="248" t="s">
        <v>51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</row>
    <row r="3" spans="1:33" ht="31.5">
      <c r="A3" s="248" t="s">
        <v>133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</row>
    <row r="4" spans="1:33" ht="31.5">
      <c r="A4" s="257" t="s">
        <v>25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</row>
    <row r="5" spans="1:33" ht="31.5">
      <c r="A5" s="257" t="s">
        <v>26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</row>
    <row r="7" spans="1:33" ht="36.75" customHeight="1" thickBot="1">
      <c r="A7" s="58"/>
      <c r="B7" s="59"/>
      <c r="C7" s="259" t="s">
        <v>117</v>
      </c>
      <c r="D7" s="259"/>
      <c r="E7" s="259"/>
      <c r="F7" s="259"/>
      <c r="G7" s="259"/>
      <c r="H7" s="60"/>
      <c r="I7" s="258" t="s">
        <v>7</v>
      </c>
      <c r="J7" s="258"/>
      <c r="K7" s="258"/>
      <c r="L7" s="258"/>
      <c r="M7" s="258"/>
      <c r="O7" s="260" t="s">
        <v>132</v>
      </c>
      <c r="P7" s="260"/>
      <c r="Q7" s="260"/>
      <c r="R7" s="260"/>
      <c r="S7" s="260"/>
      <c r="T7" s="260"/>
      <c r="U7" s="260"/>
      <c r="V7" s="260"/>
      <c r="W7" s="260"/>
    </row>
    <row r="8" spans="1:33" ht="29.25" customHeight="1">
      <c r="A8" s="249" t="s">
        <v>1</v>
      </c>
      <c r="B8" s="61"/>
      <c r="C8" s="255" t="s">
        <v>3</v>
      </c>
      <c r="D8" s="252"/>
      <c r="E8" s="255" t="s">
        <v>0</v>
      </c>
      <c r="F8" s="252"/>
      <c r="G8" s="261" t="s">
        <v>21</v>
      </c>
      <c r="H8" s="208"/>
      <c r="I8" s="251" t="s">
        <v>4</v>
      </c>
      <c r="J8" s="251"/>
      <c r="K8" s="62"/>
      <c r="L8" s="251" t="s">
        <v>5</v>
      </c>
      <c r="M8" s="251"/>
      <c r="O8" s="253" t="s">
        <v>3</v>
      </c>
      <c r="P8" s="252"/>
      <c r="Q8" s="261" t="s">
        <v>33</v>
      </c>
      <c r="R8" s="207"/>
      <c r="S8" s="253" t="s">
        <v>0</v>
      </c>
      <c r="T8" s="252"/>
      <c r="U8" s="261" t="s">
        <v>21</v>
      </c>
      <c r="V8" s="63"/>
      <c r="W8" s="263" t="s">
        <v>22</v>
      </c>
    </row>
    <row r="9" spans="1:33" ht="49.5" customHeight="1" thickBot="1">
      <c r="A9" s="250"/>
      <c r="B9" s="61"/>
      <c r="C9" s="254"/>
      <c r="D9" s="256"/>
      <c r="E9" s="254"/>
      <c r="F9" s="256"/>
      <c r="G9" s="262"/>
      <c r="H9" s="208"/>
      <c r="I9" s="209" t="s">
        <v>3</v>
      </c>
      <c r="J9" s="209" t="s">
        <v>0</v>
      </c>
      <c r="K9" s="62"/>
      <c r="L9" s="209" t="s">
        <v>3</v>
      </c>
      <c r="M9" s="209" t="s">
        <v>50</v>
      </c>
      <c r="O9" s="254"/>
      <c r="P9" s="252"/>
      <c r="Q9" s="262"/>
      <c r="R9" s="207"/>
      <c r="S9" s="254"/>
      <c r="T9" s="252"/>
      <c r="U9" s="262"/>
      <c r="V9" s="63"/>
      <c r="W9" s="264"/>
    </row>
    <row r="10" spans="1:33" ht="28.5" customHeight="1">
      <c r="A10" s="64" t="s">
        <v>118</v>
      </c>
      <c r="C10" s="46">
        <v>35908</v>
      </c>
      <c r="E10" s="46">
        <v>1118687275</v>
      </c>
      <c r="G10" s="46">
        <v>1033351359</v>
      </c>
      <c r="I10" s="46">
        <v>0</v>
      </c>
      <c r="J10" s="46">
        <v>0</v>
      </c>
      <c r="K10" s="65"/>
      <c r="L10" s="46">
        <v>0</v>
      </c>
      <c r="M10" s="46">
        <v>0</v>
      </c>
      <c r="O10" s="46">
        <v>35908</v>
      </c>
      <c r="Q10" s="66">
        <v>26780</v>
      </c>
      <c r="S10" s="46">
        <v>1118687275</v>
      </c>
      <c r="U10" s="46">
        <v>955894627</v>
      </c>
      <c r="V10" s="65"/>
      <c r="W10" s="67">
        <f>U10/درآمدها!$J$5</f>
        <v>3.3420378176270966E-3</v>
      </c>
      <c r="Z10" s="68"/>
      <c r="AC10" s="68"/>
      <c r="AD10" s="69"/>
      <c r="AE10" s="68"/>
      <c r="AF10" s="69"/>
      <c r="AG10" s="68"/>
    </row>
    <row r="11" spans="1:33" ht="28.5" customHeight="1">
      <c r="A11" s="64" t="s">
        <v>119</v>
      </c>
      <c r="C11" s="46">
        <v>2000000</v>
      </c>
      <c r="E11" s="46">
        <v>80336879712</v>
      </c>
      <c r="G11" s="46">
        <v>71372790000</v>
      </c>
      <c r="I11" s="46">
        <v>0</v>
      </c>
      <c r="J11" s="46">
        <v>0</v>
      </c>
      <c r="K11" s="65"/>
      <c r="L11" s="46">
        <v>0</v>
      </c>
      <c r="M11" s="46">
        <v>0</v>
      </c>
      <c r="O11" s="46">
        <v>2000000</v>
      </c>
      <c r="Q11" s="66">
        <v>35900</v>
      </c>
      <c r="S11" s="46">
        <v>80336879712</v>
      </c>
      <c r="U11" s="46">
        <v>71372790000</v>
      </c>
      <c r="V11" s="65"/>
      <c r="W11" s="67">
        <f>U11/درآمدها!$J$5</f>
        <v>0.24953646206608199</v>
      </c>
      <c r="Z11" s="68"/>
      <c r="AC11" s="68"/>
      <c r="AD11" s="69"/>
      <c r="AE11" s="68"/>
      <c r="AF11" s="69"/>
      <c r="AG11" s="68"/>
    </row>
    <row r="12" spans="1:33" ht="28.5" customHeight="1">
      <c r="A12" s="64" t="s">
        <v>120</v>
      </c>
      <c r="C12" s="46">
        <v>251649</v>
      </c>
      <c r="E12" s="46">
        <v>6591452005</v>
      </c>
      <c r="G12" s="46">
        <v>6481430252</v>
      </c>
      <c r="I12" s="46">
        <v>270216</v>
      </c>
      <c r="J12" s="46">
        <v>0</v>
      </c>
      <c r="K12" s="65"/>
      <c r="L12" s="46">
        <v>0</v>
      </c>
      <c r="M12" s="46">
        <v>0</v>
      </c>
      <c r="O12" s="46">
        <v>521865</v>
      </c>
      <c r="Q12" s="66">
        <v>13470</v>
      </c>
      <c r="S12" s="46">
        <v>6591452005</v>
      </c>
      <c r="U12" s="46">
        <v>6987695900</v>
      </c>
      <c r="V12" s="65"/>
      <c r="W12" s="67">
        <f>U12/درآمدها!$J$5</f>
        <v>2.4430667665922359E-2</v>
      </c>
      <c r="Z12" s="68"/>
      <c r="AC12" s="68"/>
      <c r="AD12" s="69"/>
      <c r="AE12" s="68"/>
      <c r="AF12" s="69"/>
      <c r="AG12" s="68"/>
    </row>
    <row r="13" spans="1:33" ht="28.5" customHeight="1">
      <c r="A13" s="64" t="s">
        <v>96</v>
      </c>
      <c r="C13" s="46">
        <v>1205000</v>
      </c>
      <c r="E13" s="46">
        <v>13803347600</v>
      </c>
      <c r="G13" s="46">
        <v>13212067660</v>
      </c>
      <c r="I13" s="46">
        <v>0</v>
      </c>
      <c r="J13" s="46">
        <v>0</v>
      </c>
      <c r="K13" s="65"/>
      <c r="L13" s="46">
        <v>0</v>
      </c>
      <c r="M13" s="46">
        <v>0</v>
      </c>
      <c r="O13" s="46">
        <v>1205000</v>
      </c>
      <c r="Q13" s="66">
        <v>10480</v>
      </c>
      <c r="S13" s="46">
        <v>13803347600</v>
      </c>
      <c r="U13" s="46">
        <v>12553261021</v>
      </c>
      <c r="V13" s="65"/>
      <c r="W13" s="67">
        <f>U13/درآمدها!$J$5</f>
        <v>4.388922364632785E-2</v>
      </c>
      <c r="Z13" s="68"/>
      <c r="AC13" s="68"/>
      <c r="AD13" s="69"/>
      <c r="AE13" s="68"/>
      <c r="AF13" s="69"/>
      <c r="AG13" s="68"/>
    </row>
    <row r="14" spans="1:33" ht="28.5" customHeight="1">
      <c r="A14" s="64" t="s">
        <v>97</v>
      </c>
      <c r="C14" s="46">
        <v>1900000</v>
      </c>
      <c r="E14" s="46">
        <v>7019313972</v>
      </c>
      <c r="G14" s="46">
        <v>6096707461</v>
      </c>
      <c r="I14" s="46">
        <v>0</v>
      </c>
      <c r="J14" s="46">
        <v>0</v>
      </c>
      <c r="K14" s="65"/>
      <c r="L14" s="46">
        <v>0</v>
      </c>
      <c r="M14" s="46">
        <v>0</v>
      </c>
      <c r="O14" s="46">
        <v>1900000</v>
      </c>
      <c r="Q14" s="66">
        <v>3565</v>
      </c>
      <c r="S14" s="46">
        <v>7019313972</v>
      </c>
      <c r="U14" s="46">
        <v>6733197675</v>
      </c>
      <c r="V14" s="65"/>
      <c r="W14" s="67">
        <f>U14/درآمدها!$J$5</f>
        <v>2.3540880582236856E-2</v>
      </c>
      <c r="Z14" s="68"/>
      <c r="AC14" s="68"/>
      <c r="AD14" s="69"/>
      <c r="AE14" s="68"/>
      <c r="AF14" s="69"/>
      <c r="AG14" s="68"/>
    </row>
    <row r="15" spans="1:33" ht="28.5" customHeight="1">
      <c r="A15" s="64" t="s">
        <v>121</v>
      </c>
      <c r="C15" s="46">
        <v>1000000</v>
      </c>
      <c r="E15" s="46">
        <v>45841586400</v>
      </c>
      <c r="G15" s="46">
        <v>52784055000</v>
      </c>
      <c r="I15" s="46">
        <v>0</v>
      </c>
      <c r="J15" s="46">
        <v>0</v>
      </c>
      <c r="K15" s="65"/>
      <c r="L15" s="46">
        <v>1000000</v>
      </c>
      <c r="M15" s="46">
        <v>51680609838</v>
      </c>
      <c r="O15" s="46">
        <v>0</v>
      </c>
      <c r="Q15" s="46">
        <v>0</v>
      </c>
      <c r="S15" s="46">
        <v>0</v>
      </c>
      <c r="U15" s="46">
        <v>0</v>
      </c>
      <c r="V15" s="65"/>
      <c r="W15" s="67">
        <f>U15/درآمدها!$J$5</f>
        <v>0</v>
      </c>
      <c r="Z15" s="68"/>
      <c r="AC15" s="68"/>
      <c r="AD15" s="69"/>
      <c r="AE15" s="68"/>
      <c r="AF15" s="69"/>
      <c r="AG15" s="68"/>
    </row>
    <row r="16" spans="1:33" ht="28.5" customHeight="1">
      <c r="A16" s="64" t="s">
        <v>122</v>
      </c>
      <c r="C16" s="46">
        <v>94803</v>
      </c>
      <c r="E16" s="46">
        <v>2195154588</v>
      </c>
      <c r="G16" s="46">
        <v>2181631051</v>
      </c>
      <c r="I16" s="46">
        <v>0</v>
      </c>
      <c r="J16" s="46">
        <v>0</v>
      </c>
      <c r="K16" s="65"/>
      <c r="L16" s="46">
        <v>0</v>
      </c>
      <c r="M16" s="46">
        <v>0</v>
      </c>
      <c r="O16" s="46">
        <v>94803</v>
      </c>
      <c r="Q16" s="66">
        <v>20250</v>
      </c>
      <c r="S16" s="46">
        <v>2195154588</v>
      </c>
      <c r="U16" s="46">
        <v>1908338178</v>
      </c>
      <c r="V16" s="65"/>
      <c r="W16" s="67">
        <f>U16/درآمدها!$J$5</f>
        <v>6.6720098424589121E-3</v>
      </c>
      <c r="Z16" s="68"/>
      <c r="AC16" s="68"/>
      <c r="AD16" s="69"/>
      <c r="AE16" s="68"/>
      <c r="AF16" s="69"/>
      <c r="AG16" s="68"/>
    </row>
    <row r="17" spans="1:33" ht="28.5" customHeight="1">
      <c r="A17" s="64" t="s">
        <v>98</v>
      </c>
      <c r="C17" s="46">
        <v>636000</v>
      </c>
      <c r="E17" s="46">
        <v>13766376745</v>
      </c>
      <c r="G17" s="46">
        <v>10823534499</v>
      </c>
      <c r="I17" s="46">
        <v>0</v>
      </c>
      <c r="J17" s="46">
        <v>0</v>
      </c>
      <c r="K17" s="65"/>
      <c r="L17" s="46">
        <v>0</v>
      </c>
      <c r="M17" s="46">
        <v>0</v>
      </c>
      <c r="O17" s="46">
        <v>636000</v>
      </c>
      <c r="Q17" s="66">
        <v>17950</v>
      </c>
      <c r="S17" s="46">
        <v>13766376745</v>
      </c>
      <c r="U17" s="46">
        <v>11348273611</v>
      </c>
      <c r="V17" s="65"/>
      <c r="W17" s="67">
        <f>U17/درآمدها!$J$5</f>
        <v>3.9676297472003276E-2</v>
      </c>
      <c r="Z17" s="68"/>
      <c r="AC17" s="68"/>
      <c r="AD17" s="69"/>
      <c r="AE17" s="68"/>
      <c r="AF17" s="69"/>
      <c r="AG17" s="68"/>
    </row>
    <row r="18" spans="1:33" ht="28.5" customHeight="1">
      <c r="A18" s="64" t="s">
        <v>99</v>
      </c>
      <c r="C18" s="46">
        <v>354000</v>
      </c>
      <c r="E18" s="46">
        <v>8335613257</v>
      </c>
      <c r="G18" s="46">
        <v>7100041889</v>
      </c>
      <c r="I18" s="46">
        <v>236000</v>
      </c>
      <c r="J18" s="46">
        <v>0</v>
      </c>
      <c r="K18" s="65"/>
      <c r="L18" s="46">
        <v>0</v>
      </c>
      <c r="M18" s="46">
        <v>0</v>
      </c>
      <c r="O18" s="46">
        <v>354000</v>
      </c>
      <c r="Q18" s="66">
        <v>19250</v>
      </c>
      <c r="S18" s="46">
        <v>8335613257</v>
      </c>
      <c r="U18" s="46">
        <v>6773953725</v>
      </c>
      <c r="V18" s="65"/>
      <c r="W18" s="67">
        <f>U18/درآمدها!$J$5</f>
        <v>2.3683373548040607E-2</v>
      </c>
      <c r="Z18" s="68"/>
      <c r="AC18" s="70"/>
      <c r="AD18" s="69"/>
      <c r="AE18" s="68"/>
      <c r="AF18" s="69"/>
      <c r="AG18" s="68"/>
    </row>
    <row r="19" spans="1:33" ht="28.5" customHeight="1">
      <c r="A19" s="64" t="s">
        <v>100</v>
      </c>
      <c r="C19" s="46">
        <v>494000</v>
      </c>
      <c r="E19" s="46">
        <v>9506083428</v>
      </c>
      <c r="G19" s="46">
        <v>7621262067</v>
      </c>
      <c r="I19" s="46">
        <v>0</v>
      </c>
      <c r="J19" s="46">
        <v>0</v>
      </c>
      <c r="K19" s="65"/>
      <c r="L19" s="46">
        <v>0</v>
      </c>
      <c r="M19" s="46">
        <v>0</v>
      </c>
      <c r="O19" s="46">
        <v>494000</v>
      </c>
      <c r="Q19" s="66">
        <v>15240</v>
      </c>
      <c r="S19" s="46">
        <v>9506083428</v>
      </c>
      <c r="U19" s="46">
        <v>7483765072</v>
      </c>
      <c r="V19" s="65"/>
      <c r="W19" s="67">
        <f>U19/درآمدها!$J$5</f>
        <v>2.6165044956216469E-2</v>
      </c>
      <c r="Z19" s="68"/>
      <c r="AC19" s="68"/>
      <c r="AD19" s="69"/>
      <c r="AE19" s="68"/>
      <c r="AF19" s="69"/>
      <c r="AG19" s="68"/>
    </row>
    <row r="20" spans="1:33" ht="28.5" customHeight="1">
      <c r="A20" s="64" t="s">
        <v>123</v>
      </c>
      <c r="C20" s="46">
        <v>440537</v>
      </c>
      <c r="E20" s="46">
        <v>6698654874</v>
      </c>
      <c r="G20" s="46">
        <v>7032927829</v>
      </c>
      <c r="I20" s="46">
        <v>0</v>
      </c>
      <c r="J20" s="46">
        <v>0</v>
      </c>
      <c r="K20" s="65"/>
      <c r="L20" s="46">
        <v>0</v>
      </c>
      <c r="M20" s="46">
        <v>0</v>
      </c>
      <c r="O20" s="46">
        <v>440537</v>
      </c>
      <c r="Q20" s="66">
        <v>14400</v>
      </c>
      <c r="S20" s="46">
        <v>6698654874</v>
      </c>
      <c r="U20" s="46">
        <v>6305987595</v>
      </c>
      <c r="V20" s="65"/>
      <c r="W20" s="67">
        <f>U20/درآمدها!$J$5</f>
        <v>2.2047251260443945E-2</v>
      </c>
      <c r="Z20" s="68"/>
      <c r="AC20" s="68"/>
      <c r="AD20" s="69"/>
      <c r="AE20" s="68"/>
      <c r="AF20" s="69"/>
      <c r="AG20" s="68"/>
    </row>
    <row r="21" spans="1:33" ht="28.5" customHeight="1">
      <c r="A21" s="64" t="s">
        <v>131</v>
      </c>
      <c r="C21" s="46">
        <v>0</v>
      </c>
      <c r="E21" s="46">
        <v>0</v>
      </c>
      <c r="G21" s="46">
        <v>0</v>
      </c>
      <c r="I21" s="46">
        <v>11300000</v>
      </c>
      <c r="J21" s="46">
        <v>76318809608</v>
      </c>
      <c r="K21" s="65"/>
      <c r="L21" s="46">
        <v>0</v>
      </c>
      <c r="M21" s="46">
        <v>0</v>
      </c>
      <c r="O21" s="46">
        <v>11300000</v>
      </c>
      <c r="Q21" s="66">
        <v>7410</v>
      </c>
      <c r="S21" s="46">
        <v>76318809608</v>
      </c>
      <c r="U21" s="46">
        <v>83234788650</v>
      </c>
      <c r="V21" s="65"/>
      <c r="W21" s="67">
        <f>U21/درآمدها!$J$5</f>
        <v>0.29100886599135434</v>
      </c>
      <c r="Z21" s="68"/>
      <c r="AC21" s="68"/>
      <c r="AD21" s="69"/>
      <c r="AE21" s="68"/>
      <c r="AF21" s="69"/>
      <c r="AG21" s="68"/>
    </row>
    <row r="22" spans="1:33" ht="28.5" customHeight="1">
      <c r="A22" s="64" t="s">
        <v>124</v>
      </c>
      <c r="C22" s="46">
        <v>8406</v>
      </c>
      <c r="E22" s="46">
        <v>806824775</v>
      </c>
      <c r="G22" s="46">
        <v>721539248</v>
      </c>
      <c r="I22" s="46">
        <v>0</v>
      </c>
      <c r="J22" s="46">
        <v>0</v>
      </c>
      <c r="K22" s="65"/>
      <c r="L22" s="46">
        <v>0</v>
      </c>
      <c r="M22" s="46">
        <v>0</v>
      </c>
      <c r="O22" s="46">
        <v>8406</v>
      </c>
      <c r="Q22" s="66">
        <v>78170</v>
      </c>
      <c r="S22" s="46">
        <v>806824775</v>
      </c>
      <c r="U22" s="46">
        <v>653187297</v>
      </c>
      <c r="V22" s="65"/>
      <c r="W22" s="67">
        <f>U22/درآمدها!$J$5</f>
        <v>2.2837000929890384E-3</v>
      </c>
      <c r="Z22" s="68"/>
      <c r="AC22" s="68"/>
      <c r="AD22" s="69"/>
      <c r="AE22" s="68"/>
      <c r="AF22" s="69"/>
      <c r="AG22" s="68"/>
    </row>
    <row r="23" spans="1:33" ht="28.5" customHeight="1">
      <c r="A23" s="64" t="s">
        <v>125</v>
      </c>
      <c r="C23" s="46">
        <v>85286</v>
      </c>
      <c r="E23" s="46">
        <v>2174571777</v>
      </c>
      <c r="G23" s="46">
        <v>1948211043</v>
      </c>
      <c r="I23" s="46">
        <v>0</v>
      </c>
      <c r="J23" s="46">
        <v>0</v>
      </c>
      <c r="K23" s="65"/>
      <c r="L23" s="46">
        <v>0</v>
      </c>
      <c r="M23" s="46">
        <v>0</v>
      </c>
      <c r="O23" s="46">
        <v>85286</v>
      </c>
      <c r="Q23" s="66">
        <v>21730</v>
      </c>
      <c r="S23" s="46">
        <v>2174571777</v>
      </c>
      <c r="U23" s="46">
        <v>1842237860</v>
      </c>
      <c r="V23" s="65"/>
      <c r="W23" s="67">
        <f>U23/درآمدها!$J$5</f>
        <v>6.4409072122385861E-3</v>
      </c>
      <c r="Z23" s="68"/>
      <c r="AC23" s="68"/>
      <c r="AD23" s="69"/>
      <c r="AE23" s="68"/>
      <c r="AF23" s="69"/>
      <c r="AG23" s="68"/>
    </row>
    <row r="24" spans="1:33" ht="28.5" customHeight="1">
      <c r="A24" s="64" t="s">
        <v>101</v>
      </c>
      <c r="C24" s="46">
        <v>214650</v>
      </c>
      <c r="E24" s="46">
        <v>12411264712</v>
      </c>
      <c r="G24" s="46">
        <v>9576172727</v>
      </c>
      <c r="I24" s="46">
        <v>0</v>
      </c>
      <c r="J24" s="46">
        <v>0</v>
      </c>
      <c r="K24" s="65"/>
      <c r="L24" s="46">
        <v>0</v>
      </c>
      <c r="M24" s="46">
        <v>0</v>
      </c>
      <c r="O24" s="46">
        <v>214650</v>
      </c>
      <c r="Q24" s="66">
        <v>43260</v>
      </c>
      <c r="S24" s="46">
        <v>12411264712</v>
      </c>
      <c r="U24" s="46">
        <v>9230508738</v>
      </c>
      <c r="V24" s="65"/>
      <c r="W24" s="67">
        <f>U24/درآمدها!$J$5</f>
        <v>3.2272081469010463E-2</v>
      </c>
      <c r="Z24" s="68"/>
      <c r="AC24" s="68"/>
      <c r="AD24" s="69"/>
      <c r="AE24" s="68"/>
      <c r="AF24" s="69"/>
      <c r="AG24" s="68"/>
    </row>
    <row r="25" spans="1:33" ht="28.5" customHeight="1">
      <c r="A25" s="64" t="s">
        <v>102</v>
      </c>
      <c r="C25" s="46">
        <v>400000</v>
      </c>
      <c r="E25" s="46">
        <v>13480833946</v>
      </c>
      <c r="G25" s="46">
        <v>11574718200</v>
      </c>
      <c r="I25" s="46">
        <v>0</v>
      </c>
      <c r="J25" s="46">
        <v>0</v>
      </c>
      <c r="K25" s="65"/>
      <c r="L25" s="46">
        <v>0</v>
      </c>
      <c r="M25" s="46">
        <v>0</v>
      </c>
      <c r="O25" s="46">
        <v>400000</v>
      </c>
      <c r="Q25" s="66">
        <v>25040</v>
      </c>
      <c r="S25" s="46">
        <v>13480833946</v>
      </c>
      <c r="U25" s="46">
        <v>9956404800</v>
      </c>
      <c r="V25" s="65"/>
      <c r="W25" s="67">
        <f>U25/درآمدها!$J$5</f>
        <v>3.4809988914399403E-2</v>
      </c>
      <c r="Z25" s="68"/>
      <c r="AC25" s="68"/>
      <c r="AD25" s="69"/>
      <c r="AE25" s="68"/>
      <c r="AF25" s="69"/>
      <c r="AG25" s="68"/>
    </row>
    <row r="26" spans="1:33" ht="28.5" customHeight="1">
      <c r="A26" s="64" t="s">
        <v>126</v>
      </c>
      <c r="C26" s="46">
        <v>4862</v>
      </c>
      <c r="E26" s="46">
        <v>127012815</v>
      </c>
      <c r="G26" s="46">
        <v>133151113</v>
      </c>
      <c r="I26" s="46">
        <v>0</v>
      </c>
      <c r="J26" s="46">
        <v>0</v>
      </c>
      <c r="K26" s="65"/>
      <c r="L26" s="46">
        <v>0</v>
      </c>
      <c r="M26" s="46">
        <v>0</v>
      </c>
      <c r="O26" s="46">
        <v>4862</v>
      </c>
      <c r="Q26" s="66">
        <v>26820</v>
      </c>
      <c r="S26" s="46">
        <v>127012815</v>
      </c>
      <c r="U26" s="46">
        <v>129622971</v>
      </c>
      <c r="V26" s="65"/>
      <c r="W26" s="67">
        <f>U26/درآمدها!$J$5</f>
        <v>4.5319312283903073E-4</v>
      </c>
      <c r="Z26" s="68"/>
      <c r="AC26" s="68"/>
      <c r="AD26" s="69"/>
      <c r="AE26" s="68"/>
      <c r="AF26" s="69"/>
      <c r="AG26" s="68"/>
    </row>
    <row r="27" spans="1:33" ht="28.5" customHeight="1">
      <c r="A27" s="64" t="s">
        <v>103</v>
      </c>
      <c r="C27" s="46">
        <v>630000</v>
      </c>
      <c r="E27" s="46">
        <v>13723299839</v>
      </c>
      <c r="G27" s="46">
        <v>12913305931</v>
      </c>
      <c r="I27" s="46">
        <v>0</v>
      </c>
      <c r="J27" s="46">
        <v>0</v>
      </c>
      <c r="K27" s="65"/>
      <c r="L27" s="46">
        <v>0</v>
      </c>
      <c r="M27" s="46">
        <v>0</v>
      </c>
      <c r="O27" s="46">
        <v>630000</v>
      </c>
      <c r="Q27" s="66">
        <v>20130</v>
      </c>
      <c r="S27" s="46">
        <v>13723299839</v>
      </c>
      <c r="U27" s="46">
        <v>12606442696</v>
      </c>
      <c r="V27" s="65"/>
      <c r="W27" s="67">
        <f>U27/درآمدها!$J$5</f>
        <v>4.4075159589510797E-2</v>
      </c>
      <c r="Z27" s="68"/>
      <c r="AC27" s="68"/>
      <c r="AD27" s="69"/>
      <c r="AE27" s="68"/>
      <c r="AF27" s="69"/>
      <c r="AG27" s="68"/>
    </row>
    <row r="28" spans="1:33" ht="28.5" customHeight="1" thickBot="1">
      <c r="A28" s="64" t="s">
        <v>104</v>
      </c>
      <c r="C28" s="46">
        <v>3142857</v>
      </c>
      <c r="E28" s="46">
        <v>11010933634</v>
      </c>
      <c r="G28" s="46">
        <v>11109502301</v>
      </c>
      <c r="I28" s="46">
        <v>0</v>
      </c>
      <c r="J28" s="46">
        <v>0</v>
      </c>
      <c r="K28" s="65"/>
      <c r="L28" s="46">
        <v>0</v>
      </c>
      <c r="M28" s="46">
        <v>0</v>
      </c>
      <c r="O28" s="46">
        <v>3142857</v>
      </c>
      <c r="Q28" s="66">
        <v>3649</v>
      </c>
      <c r="S28" s="46">
        <v>11010933634</v>
      </c>
      <c r="U28" s="46">
        <v>11400048900</v>
      </c>
      <c r="V28" s="65"/>
      <c r="W28" s="67">
        <f>U28/درآمدها!$J$5</f>
        <v>3.9857316351039791E-2</v>
      </c>
      <c r="Z28" s="68"/>
      <c r="AC28" s="68"/>
      <c r="AD28" s="69"/>
      <c r="AE28" s="68"/>
      <c r="AF28" s="69"/>
      <c r="AG28" s="68"/>
    </row>
    <row r="29" spans="1:33" ht="42" customHeight="1" thickBot="1">
      <c r="A29" s="51" t="s">
        <v>2</v>
      </c>
      <c r="B29" s="61"/>
      <c r="D29" s="214">
        <f>SUM(D10:D10)</f>
        <v>0</v>
      </c>
      <c r="E29" s="214">
        <f>SUM(E10:E28)</f>
        <v>248947891354</v>
      </c>
      <c r="G29" s="214">
        <f>SUM(G10:G28)</f>
        <v>233716399630</v>
      </c>
      <c r="J29" s="214">
        <f>SUM(J10:J28)</f>
        <v>76318809608</v>
      </c>
      <c r="M29" s="214">
        <f>SUM(M10:M28)</f>
        <v>51680609838</v>
      </c>
      <c r="S29" s="214">
        <f>SUM(S10:S28)</f>
        <v>279425114562</v>
      </c>
      <c r="U29" s="214">
        <f>SUM(U10:U28)</f>
        <v>261476399316</v>
      </c>
      <c r="W29" s="71">
        <f>SUM(W10:W28)</f>
        <v>0.91418446160074074</v>
      </c>
    </row>
    <row r="30" spans="1:33" ht="31.5" thickTop="1"/>
    <row r="31" spans="1:33">
      <c r="J31" s="69"/>
      <c r="O31" s="73"/>
      <c r="U31" s="69"/>
    </row>
    <row r="32" spans="1:33">
      <c r="E32" s="74"/>
      <c r="G32" s="74"/>
    </row>
    <row r="34" spans="7:21">
      <c r="G34" s="74"/>
      <c r="S34" s="74"/>
      <c r="U34" s="74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2"/>
  <sheetViews>
    <sheetView rightToLeft="1" view="pageBreakPreview" zoomScale="62" zoomScaleNormal="100" zoomScaleSheetLayoutView="62" workbookViewId="0">
      <selection activeCell="Y7" sqref="Y7:Y8"/>
    </sheetView>
  </sheetViews>
  <sheetFormatPr defaultColWidth="9.140625" defaultRowHeight="15.75"/>
  <cols>
    <col min="1" max="1" width="45.7109375" style="4" customWidth="1"/>
    <col min="2" max="2" width="0.5703125" style="4" customWidth="1"/>
    <col min="3" max="3" width="12.5703125" style="4" customWidth="1"/>
    <col min="4" max="4" width="0.5703125" style="4" customWidth="1"/>
    <col min="5" max="5" width="29.140625" style="4" customWidth="1"/>
    <col min="6" max="6" width="0.5703125" style="4" customWidth="1"/>
    <col min="7" max="7" width="15.42578125" style="4" bestFit="1" customWidth="1"/>
    <col min="8" max="8" width="0.5703125" style="4" customWidth="1"/>
    <col min="9" max="9" width="16.5703125" style="4" bestFit="1" customWidth="1"/>
    <col min="10" max="10" width="0.42578125" style="4" customWidth="1"/>
    <col min="11" max="11" width="20.42578125" style="4" bestFit="1" customWidth="1"/>
    <col min="12" max="12" width="0.7109375" style="4" customWidth="1"/>
    <col min="13" max="13" width="13.7109375" style="4" bestFit="1" customWidth="1"/>
    <col min="14" max="14" width="1.140625" style="4" customWidth="1"/>
    <col min="15" max="15" width="19.42578125" style="4" bestFit="1" customWidth="1"/>
    <col min="16" max="16" width="0.5703125" style="4" customWidth="1"/>
    <col min="17" max="17" width="25.42578125" style="4" bestFit="1" customWidth="1"/>
    <col min="18" max="18" width="0.5703125" style="4" customWidth="1"/>
    <col min="19" max="19" width="13.7109375" style="4" bestFit="1" customWidth="1"/>
    <col min="20" max="20" width="25.42578125" style="4" bestFit="1" customWidth="1"/>
    <col min="21" max="21" width="0.5703125" style="4" customWidth="1"/>
    <col min="22" max="22" width="12.140625" style="4" bestFit="1" customWidth="1"/>
    <col min="23" max="23" width="23.7109375" style="4" bestFit="1" customWidth="1"/>
    <col min="24" max="24" width="0.5703125" style="4" customWidth="1"/>
    <col min="25" max="25" width="14.7109375" style="4" bestFit="1" customWidth="1"/>
    <col min="26" max="26" width="0.42578125" style="4" customWidth="1"/>
    <col min="27" max="27" width="23" style="4" bestFit="1" customWidth="1"/>
    <col min="28" max="28" width="0.7109375" style="4" customWidth="1"/>
    <col min="29" max="29" width="25.42578125" style="4" bestFit="1" customWidth="1"/>
    <col min="30" max="30" width="0.7109375" style="4" customWidth="1"/>
    <col min="31" max="31" width="25.42578125" style="4" bestFit="1" customWidth="1"/>
    <col min="32" max="32" width="0.7109375" style="4" customWidth="1"/>
    <col min="33" max="33" width="16.5703125" style="4" customWidth="1"/>
    <col min="34" max="34" width="9.140625" style="4"/>
    <col min="35" max="35" width="25.42578125" style="4" bestFit="1" customWidth="1"/>
    <col min="36" max="16384" width="9.140625" style="4"/>
  </cols>
  <sheetData>
    <row r="1" spans="1:35" s="3" customFormat="1" ht="24.75">
      <c r="A1" s="265" t="s">
        <v>94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</row>
    <row r="2" spans="1:35" s="3" customFormat="1" ht="24.75">
      <c r="A2" s="265" t="s">
        <v>51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</row>
    <row r="3" spans="1:35" s="3" customFormat="1" ht="24.75">
      <c r="A3" s="265" t="str">
        <f>' سهام'!A3:W3</f>
        <v>برای ماه منتهی به 1402/05/31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</row>
    <row r="4" spans="1:35" ht="24.75">
      <c r="A4" s="266" t="s">
        <v>68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</row>
    <row r="5" spans="1:35" ht="24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ht="27.75" customHeight="1" thickBot="1">
      <c r="A6" s="267" t="s">
        <v>69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 t="s">
        <v>117</v>
      </c>
      <c r="N6" s="267"/>
      <c r="O6" s="267"/>
      <c r="P6" s="267"/>
      <c r="Q6" s="267"/>
      <c r="R6" s="6"/>
      <c r="S6" s="268" t="s">
        <v>7</v>
      </c>
      <c r="T6" s="268"/>
      <c r="U6" s="268"/>
      <c r="V6" s="268"/>
      <c r="W6" s="268"/>
      <c r="X6" s="5"/>
      <c r="Y6" s="267" t="s">
        <v>132</v>
      </c>
      <c r="Z6" s="267"/>
      <c r="AA6" s="267"/>
      <c r="AB6" s="267"/>
      <c r="AC6" s="267"/>
      <c r="AD6" s="267"/>
      <c r="AE6" s="267"/>
      <c r="AF6" s="267"/>
      <c r="AG6" s="267"/>
    </row>
    <row r="7" spans="1:35" ht="26.25" customHeight="1">
      <c r="A7" s="270" t="s">
        <v>70</v>
      </c>
      <c r="B7" s="7"/>
      <c r="C7" s="271" t="s">
        <v>71</v>
      </c>
      <c r="D7" s="8"/>
      <c r="E7" s="273" t="s">
        <v>76</v>
      </c>
      <c r="F7" s="8"/>
      <c r="G7" s="269" t="s">
        <v>72</v>
      </c>
      <c r="H7" s="8"/>
      <c r="I7" s="271" t="s">
        <v>23</v>
      </c>
      <c r="J7" s="8"/>
      <c r="K7" s="273" t="s">
        <v>73</v>
      </c>
      <c r="L7" s="9"/>
      <c r="M7" s="274" t="s">
        <v>3</v>
      </c>
      <c r="N7" s="269"/>
      <c r="O7" s="269" t="s">
        <v>0</v>
      </c>
      <c r="P7" s="269"/>
      <c r="Q7" s="269" t="s">
        <v>21</v>
      </c>
      <c r="R7" s="8"/>
      <c r="S7" s="265" t="s">
        <v>4</v>
      </c>
      <c r="T7" s="265"/>
      <c r="U7" s="10"/>
      <c r="V7" s="265" t="s">
        <v>5</v>
      </c>
      <c r="W7" s="265"/>
      <c r="X7" s="5"/>
      <c r="Y7" s="274" t="s">
        <v>3</v>
      </c>
      <c r="Z7" s="270"/>
      <c r="AA7" s="269" t="s">
        <v>74</v>
      </c>
      <c r="AB7" s="7"/>
      <c r="AC7" s="269" t="s">
        <v>0</v>
      </c>
      <c r="AD7" s="270"/>
      <c r="AE7" s="269" t="s">
        <v>21</v>
      </c>
      <c r="AF7" s="11"/>
      <c r="AG7" s="269" t="s">
        <v>22</v>
      </c>
    </row>
    <row r="8" spans="1:35" s="15" customFormat="1" ht="55.5" customHeight="1" thickBot="1">
      <c r="A8" s="267"/>
      <c r="B8" s="7"/>
      <c r="C8" s="272"/>
      <c r="D8" s="8"/>
      <c r="E8" s="272"/>
      <c r="F8" s="8"/>
      <c r="G8" s="267"/>
      <c r="H8" s="8"/>
      <c r="I8" s="272"/>
      <c r="J8" s="8"/>
      <c r="K8" s="272"/>
      <c r="L8" s="6"/>
      <c r="M8" s="275"/>
      <c r="N8" s="276"/>
      <c r="O8" s="267"/>
      <c r="P8" s="276"/>
      <c r="Q8" s="267"/>
      <c r="R8" s="8"/>
      <c r="S8" s="12" t="s">
        <v>3</v>
      </c>
      <c r="T8" s="12" t="s">
        <v>0</v>
      </c>
      <c r="U8" s="13"/>
      <c r="V8" s="12" t="s">
        <v>3</v>
      </c>
      <c r="W8" s="12" t="s">
        <v>50</v>
      </c>
      <c r="X8" s="14"/>
      <c r="Y8" s="275"/>
      <c r="Z8" s="270"/>
      <c r="AA8" s="267"/>
      <c r="AB8" s="7"/>
      <c r="AC8" s="267"/>
      <c r="AD8" s="270"/>
      <c r="AE8" s="267"/>
      <c r="AF8" s="11"/>
      <c r="AG8" s="267"/>
    </row>
    <row r="9" spans="1:35" s="15" customFormat="1" ht="55.5" customHeight="1" thickBot="1">
      <c r="A9" s="56"/>
      <c r="B9" s="41"/>
      <c r="C9" s="35"/>
      <c r="D9" s="43"/>
      <c r="E9" s="35"/>
      <c r="F9" s="43"/>
      <c r="G9" s="35"/>
      <c r="H9" s="43"/>
      <c r="I9" s="35"/>
      <c r="J9" s="35"/>
      <c r="K9" s="42"/>
      <c r="L9" s="6"/>
      <c r="M9" s="45"/>
      <c r="N9" s="2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G9" s="50"/>
      <c r="AI9" s="45"/>
    </row>
    <row r="10" spans="1:35" s="39" customFormat="1" ht="32.25" thickBot="1">
      <c r="A10" s="1" t="s">
        <v>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4"/>
      <c r="N10" s="4"/>
      <c r="O10" s="37">
        <f>SUM(O9:O9)</f>
        <v>0</v>
      </c>
      <c r="P10" s="4"/>
      <c r="Q10" s="37">
        <f>SUM(Q9:Q9)</f>
        <v>0</v>
      </c>
      <c r="R10" s="4"/>
      <c r="S10" s="4"/>
      <c r="T10" s="37">
        <f>SUM(T9:T9)</f>
        <v>0</v>
      </c>
      <c r="U10" s="4"/>
      <c r="V10" s="4"/>
      <c r="W10" s="37">
        <f>SUM(W9:W9)</f>
        <v>0</v>
      </c>
      <c r="X10" s="4"/>
      <c r="Y10" s="4"/>
      <c r="Z10" s="4"/>
      <c r="AA10" s="4"/>
      <c r="AB10" s="4"/>
      <c r="AC10" s="37">
        <f>SUM(AC9:AC9)</f>
        <v>0</v>
      </c>
      <c r="AD10" s="4"/>
      <c r="AE10" s="37">
        <f>SUM(AE9:AE9)</f>
        <v>0</v>
      </c>
      <c r="AF10" s="4"/>
      <c r="AG10" s="38">
        <f>SUM(AG9:AG9)</f>
        <v>0</v>
      </c>
    </row>
    <row r="11" spans="1:35" s="33" customFormat="1" ht="32.25" thickTop="1">
      <c r="M11" s="4"/>
      <c r="N11" s="4"/>
      <c r="P11" s="4"/>
      <c r="R11" s="4"/>
      <c r="S11" s="4"/>
      <c r="U11" s="4"/>
      <c r="V11" s="4"/>
      <c r="X11" s="4"/>
      <c r="Y11" s="4"/>
      <c r="Z11" s="4"/>
      <c r="AA11" s="4"/>
      <c r="AB11" s="4"/>
      <c r="AD11" s="4"/>
      <c r="AF11" s="4"/>
    </row>
    <row r="12" spans="1:35" s="45" customFormat="1" ht="30.75"/>
    <row r="13" spans="1:35" s="45" customFormat="1" ht="30.75">
      <c r="AG13" s="50"/>
    </row>
    <row r="14" spans="1:35" s="45" customFormat="1" ht="30.75">
      <c r="AC14" s="50"/>
      <c r="AG14" s="50"/>
    </row>
    <row r="15" spans="1:35" s="45" customFormat="1" ht="30.75">
      <c r="AC15" s="50"/>
      <c r="AG15" s="50"/>
    </row>
    <row r="16" spans="1:35" s="45" customFormat="1" ht="30.75">
      <c r="AC16" s="50"/>
      <c r="AG16" s="55"/>
    </row>
    <row r="17" s="45" customFormat="1" ht="30.75"/>
    <row r="18" s="45" customFormat="1" ht="30.75"/>
    <row r="19" s="45" customFormat="1" ht="30.75"/>
    <row r="20" s="45" customFormat="1" ht="30.75"/>
    <row r="21" s="45" customFormat="1" ht="30.75"/>
    <row r="22" s="45" customFormat="1" ht="30.75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1"/>
  <sheetViews>
    <sheetView rightToLeft="1" view="pageBreakPreview" zoomScale="90" zoomScaleNormal="100" zoomScaleSheetLayoutView="90" workbookViewId="0">
      <selection activeCell="C21" sqref="C21:E21"/>
    </sheetView>
  </sheetViews>
  <sheetFormatPr defaultColWidth="9.140625" defaultRowHeight="15"/>
  <cols>
    <col min="1" max="1" width="39.140625" style="75" bestFit="1" customWidth="1"/>
    <col min="2" max="2" width="0.7109375" style="75" customWidth="1"/>
    <col min="3" max="3" width="24.28515625" style="75" customWidth="1"/>
    <col min="4" max="4" width="0.7109375" style="75" customWidth="1"/>
    <col min="5" max="5" width="9.5703125" style="75" bestFit="1" customWidth="1"/>
    <col min="6" max="6" width="0.7109375" style="75" customWidth="1"/>
    <col min="7" max="7" width="15.85546875" style="75" bestFit="1" customWidth="1"/>
    <col min="8" max="8" width="0.7109375" style="75" customWidth="1"/>
    <col min="9" max="9" width="9.28515625" style="75" customWidth="1"/>
    <col min="10" max="10" width="0.5703125" style="75" customWidth="1"/>
    <col min="11" max="11" width="21.28515625" style="97" customWidth="1"/>
    <col min="12" max="12" width="0.7109375" style="75" customWidth="1"/>
    <col min="13" max="13" width="21.85546875" style="75" customWidth="1"/>
    <col min="14" max="14" width="0.42578125" style="75" customWidth="1"/>
    <col min="15" max="15" width="22.140625" style="75" customWidth="1"/>
    <col min="16" max="16" width="0.42578125" style="75" customWidth="1"/>
    <col min="17" max="17" width="18.42578125" style="75" customWidth="1"/>
    <col min="18" max="18" width="0.5703125" style="75" customWidth="1"/>
    <col min="19" max="19" width="12.140625" style="75" customWidth="1"/>
    <col min="20" max="16384" width="9.140625" style="75"/>
  </cols>
  <sheetData>
    <row r="1" spans="1:27" ht="18.75">
      <c r="A1" s="277" t="s">
        <v>94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</row>
    <row r="2" spans="1:27" ht="18.75">
      <c r="A2" s="277" t="s">
        <v>51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27" ht="18.75">
      <c r="A3" s="277" t="str">
        <f>' سهام'!A3:W3</f>
        <v>برای ماه منتهی به 1402/05/31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</row>
    <row r="4" spans="1:27" s="76" customFormat="1" ht="18.75">
      <c r="A4" s="280" t="s">
        <v>52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</row>
    <row r="5" spans="1:27" ht="18.75" thickBot="1">
      <c r="A5" s="44"/>
      <c r="B5" s="44"/>
      <c r="C5" s="77"/>
      <c r="D5" s="77"/>
      <c r="E5" s="77"/>
      <c r="F5" s="77"/>
      <c r="G5" s="77"/>
      <c r="H5" s="77"/>
      <c r="I5" s="77"/>
      <c r="J5" s="77"/>
      <c r="K5" s="78"/>
      <c r="L5" s="77"/>
      <c r="M5" s="77"/>
      <c r="N5" s="77"/>
      <c r="O5" s="77"/>
      <c r="P5" s="77"/>
      <c r="Q5" s="77"/>
      <c r="R5" s="77"/>
      <c r="S5" s="77"/>
    </row>
    <row r="6" spans="1:27" ht="18.75" customHeight="1" thickBot="1">
      <c r="A6" s="79"/>
      <c r="B6" s="44"/>
      <c r="C6" s="281" t="s">
        <v>11</v>
      </c>
      <c r="D6" s="281"/>
      <c r="E6" s="281"/>
      <c r="F6" s="281"/>
      <c r="G6" s="281"/>
      <c r="H6" s="281"/>
      <c r="I6" s="281"/>
      <c r="J6" s="80"/>
      <c r="K6" s="81" t="s">
        <v>117</v>
      </c>
      <c r="L6" s="82"/>
      <c r="M6" s="292" t="s">
        <v>7</v>
      </c>
      <c r="N6" s="292"/>
      <c r="O6" s="292"/>
      <c r="P6" s="44"/>
      <c r="Q6" s="281" t="s">
        <v>132</v>
      </c>
      <c r="R6" s="281"/>
      <c r="S6" s="281"/>
    </row>
    <row r="7" spans="1:27" ht="24" customHeight="1">
      <c r="A7" s="284" t="s">
        <v>8</v>
      </c>
      <c r="B7" s="83"/>
      <c r="C7" s="289" t="s">
        <v>9</v>
      </c>
      <c r="D7" s="84"/>
      <c r="E7" s="289" t="s">
        <v>10</v>
      </c>
      <c r="F7" s="84"/>
      <c r="G7" s="289" t="s">
        <v>34</v>
      </c>
      <c r="H7" s="84"/>
      <c r="I7" s="289" t="s">
        <v>89</v>
      </c>
      <c r="J7" s="284"/>
      <c r="K7" s="287" t="s">
        <v>6</v>
      </c>
      <c r="L7" s="83"/>
      <c r="M7" s="290" t="s">
        <v>36</v>
      </c>
      <c r="N7" s="85"/>
      <c r="O7" s="290" t="s">
        <v>37</v>
      </c>
      <c r="P7" s="44"/>
      <c r="Q7" s="282" t="s">
        <v>6</v>
      </c>
      <c r="R7" s="284"/>
      <c r="S7" s="278" t="s">
        <v>22</v>
      </c>
    </row>
    <row r="8" spans="1:27" ht="18.75" thickBot="1">
      <c r="A8" s="285"/>
      <c r="B8" s="83"/>
      <c r="C8" s="279"/>
      <c r="D8" s="86"/>
      <c r="E8" s="279"/>
      <c r="F8" s="86"/>
      <c r="G8" s="279"/>
      <c r="H8" s="86"/>
      <c r="I8" s="279"/>
      <c r="J8" s="286"/>
      <c r="K8" s="288"/>
      <c r="L8" s="83"/>
      <c r="M8" s="291"/>
      <c r="N8" s="87"/>
      <c r="O8" s="291"/>
      <c r="P8" s="44"/>
      <c r="Q8" s="283"/>
      <c r="R8" s="284"/>
      <c r="S8" s="279"/>
    </row>
    <row r="9" spans="1:27" s="44" customFormat="1" ht="18">
      <c r="A9" s="88" t="s">
        <v>107</v>
      </c>
      <c r="C9" s="89" t="s">
        <v>111</v>
      </c>
      <c r="E9" s="90" t="s">
        <v>92</v>
      </c>
      <c r="G9" s="89" t="s">
        <v>93</v>
      </c>
      <c r="I9" s="91">
        <v>5</v>
      </c>
      <c r="J9" s="92"/>
      <c r="K9" s="92">
        <v>3304326958</v>
      </c>
      <c r="L9" s="92"/>
      <c r="M9" s="92">
        <v>1783503325</v>
      </c>
      <c r="N9" s="92"/>
      <c r="O9" s="92">
        <v>4665179712</v>
      </c>
      <c r="P9" s="92"/>
      <c r="Q9" s="92">
        <v>422650571</v>
      </c>
      <c r="S9" s="93">
        <f>Q9/درآمدها!$J$5</f>
        <v>1.4776881802932096E-3</v>
      </c>
      <c r="T9" s="69"/>
      <c r="U9" s="94"/>
      <c r="V9" s="69"/>
      <c r="W9" s="94"/>
      <c r="X9" s="69"/>
      <c r="Y9" s="94"/>
      <c r="Z9" s="69"/>
      <c r="AA9" s="94"/>
    </row>
    <row r="10" spans="1:27" s="44" customFormat="1" ht="18">
      <c r="A10" s="88" t="s">
        <v>105</v>
      </c>
      <c r="C10" s="89" t="s">
        <v>109</v>
      </c>
      <c r="E10" s="90" t="s">
        <v>92</v>
      </c>
      <c r="G10" s="89" t="s">
        <v>93</v>
      </c>
      <c r="I10" s="91">
        <v>18</v>
      </c>
      <c r="J10" s="92"/>
      <c r="K10" s="92">
        <v>76057061976</v>
      </c>
      <c r="L10" s="92"/>
      <c r="M10" s="92">
        <v>59732894135</v>
      </c>
      <c r="N10" s="92"/>
      <c r="O10" s="92">
        <v>133606769417</v>
      </c>
      <c r="P10" s="92"/>
      <c r="Q10" s="92">
        <v>2183186694</v>
      </c>
      <c r="S10" s="93">
        <f>Q10/درآمدها!$J$5</f>
        <v>7.6329464443032971E-3</v>
      </c>
      <c r="T10" s="69"/>
      <c r="U10" s="94"/>
      <c r="V10" s="69"/>
      <c r="W10" s="94"/>
      <c r="X10" s="69"/>
      <c r="Y10" s="94"/>
      <c r="AA10" s="94"/>
    </row>
    <row r="11" spans="1:27" s="44" customFormat="1" ht="18">
      <c r="A11" s="88" t="s">
        <v>106</v>
      </c>
      <c r="C11" s="89" t="s">
        <v>110</v>
      </c>
      <c r="E11" s="90" t="s">
        <v>92</v>
      </c>
      <c r="G11" s="89" t="s">
        <v>93</v>
      </c>
      <c r="I11" s="91"/>
      <c r="J11" s="92"/>
      <c r="K11" s="92">
        <v>0</v>
      </c>
      <c r="L11" s="92"/>
      <c r="M11" s="92">
        <v>0</v>
      </c>
      <c r="N11" s="92"/>
      <c r="O11" s="92">
        <v>0</v>
      </c>
      <c r="P11" s="92"/>
      <c r="Q11" s="92">
        <v>0</v>
      </c>
      <c r="S11" s="93">
        <f>Q11/درآمدها!$J$5</f>
        <v>0</v>
      </c>
      <c r="U11" s="94"/>
      <c r="V11" s="69"/>
      <c r="W11" s="94"/>
      <c r="X11" s="69"/>
      <c r="Y11" s="94"/>
      <c r="Z11" s="69"/>
      <c r="AA11" s="94"/>
    </row>
    <row r="12" spans="1:27" s="44" customFormat="1" ht="18.75" thickBot="1">
      <c r="A12" s="88" t="s">
        <v>108</v>
      </c>
      <c r="C12" s="89" t="s">
        <v>112</v>
      </c>
      <c r="E12" s="90" t="s">
        <v>130</v>
      </c>
      <c r="G12" s="89" t="s">
        <v>93</v>
      </c>
      <c r="I12" s="95">
        <v>22.5</v>
      </c>
      <c r="J12" s="92"/>
      <c r="K12" s="92">
        <v>20000000000</v>
      </c>
      <c r="L12" s="92"/>
      <c r="M12" s="92">
        <v>0</v>
      </c>
      <c r="N12" s="92"/>
      <c r="O12" s="92">
        <v>1356000000</v>
      </c>
      <c r="P12" s="92"/>
      <c r="Q12" s="92">
        <v>18644000000</v>
      </c>
      <c r="S12" s="93">
        <f>Q12/درآمدها!$J$5</f>
        <v>6.5183913908368057E-2</v>
      </c>
    </row>
    <row r="13" spans="1:27" s="44" customFormat="1" ht="24" customHeight="1" thickBot="1">
      <c r="A13" s="83" t="s">
        <v>2</v>
      </c>
      <c r="B13" s="83"/>
      <c r="C13" s="83"/>
      <c r="D13" s="83"/>
      <c r="E13" s="83"/>
      <c r="F13" s="83"/>
      <c r="G13" s="83"/>
      <c r="H13" s="83"/>
      <c r="I13" s="83"/>
      <c r="J13" s="210"/>
      <c r="K13" s="215">
        <f>SUM(K9:K12)</f>
        <v>99361388934</v>
      </c>
      <c r="M13" s="215">
        <f>SUM(M9:M12)</f>
        <v>61516397460</v>
      </c>
      <c r="O13" s="215">
        <f>SUM(O9:O12)</f>
        <v>139627949129</v>
      </c>
      <c r="Q13" s="215">
        <f>SUM(Q9:Q12)</f>
        <v>21249837265</v>
      </c>
      <c r="S13" s="96">
        <f>SUM(S9:S12)</f>
        <v>7.4294548532964563E-2</v>
      </c>
    </row>
    <row r="14" spans="1:27" ht="18.75" thickTop="1">
      <c r="L14" s="44"/>
      <c r="N14" s="44"/>
      <c r="P14" s="44"/>
      <c r="R14" s="44"/>
    </row>
    <row r="15" spans="1:27" ht="18">
      <c r="L15" s="44"/>
      <c r="N15" s="44"/>
      <c r="P15" s="44"/>
      <c r="R15" s="44"/>
    </row>
    <row r="16" spans="1:27" ht="21.75">
      <c r="K16" s="69"/>
      <c r="L16" s="98"/>
      <c r="M16" s="69"/>
      <c r="N16" s="27"/>
      <c r="O16" s="69"/>
      <c r="P16" s="98"/>
      <c r="Q16" s="69"/>
    </row>
    <row r="17" spans="11:17" ht="21.75">
      <c r="K17" s="98"/>
      <c r="L17" s="98"/>
      <c r="M17" s="98"/>
      <c r="N17" s="98"/>
      <c r="O17" s="98"/>
      <c r="P17" s="98"/>
      <c r="Q17" s="98"/>
    </row>
    <row r="18" spans="11:17" ht="21.75">
      <c r="K18" s="98"/>
      <c r="M18" s="98"/>
      <c r="O18" s="98"/>
      <c r="Q18" s="98"/>
    </row>
    <row r="19" spans="11:17" ht="21.75">
      <c r="K19" s="98"/>
      <c r="L19" s="98"/>
      <c r="M19" s="98"/>
      <c r="N19" s="27"/>
      <c r="O19" s="98"/>
      <c r="P19" s="98"/>
      <c r="Q19" s="98"/>
    </row>
    <row r="20" spans="11:17" ht="21.75">
      <c r="K20" s="98"/>
      <c r="M20" s="98"/>
      <c r="O20" s="98"/>
      <c r="Q20" s="98"/>
    </row>
    <row r="21" spans="11:17">
      <c r="Q21" s="99"/>
    </row>
  </sheetData>
  <autoFilter ref="A8:S8" xr:uid="{00000000-0009-0000-0000-000003000000}">
    <sortState xmlns:xlrd2="http://schemas.microsoft.com/office/spreadsheetml/2017/richdata2" ref="A10:S11">
      <sortCondition descending="1" ref="Q8"/>
    </sortState>
  </autoFilter>
  <mergeCells count="19"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</mergeCells>
  <pageMargins left="0.25" right="0.25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38"/>
  <sheetViews>
    <sheetView rightToLeft="1" view="pageBreakPreview" zoomScaleNormal="100" zoomScaleSheetLayoutView="100" workbookViewId="0">
      <selection activeCell="J4" sqref="J4"/>
    </sheetView>
  </sheetViews>
  <sheetFormatPr defaultColWidth="9.140625" defaultRowHeight="18"/>
  <cols>
    <col min="1" max="1" width="60.140625" style="126" customWidth="1"/>
    <col min="2" max="2" width="1" style="126" customWidth="1"/>
    <col min="3" max="3" width="9.140625" style="101"/>
    <col min="4" max="4" width="1.140625" style="101" customWidth="1"/>
    <col min="5" max="5" width="25.28515625" style="127" bestFit="1" customWidth="1"/>
    <col min="6" max="6" width="1" style="101" customWidth="1"/>
    <col min="7" max="7" width="19.7109375" style="101" customWidth="1"/>
    <col min="8" max="8" width="0.42578125" style="101" customWidth="1"/>
    <col min="9" max="9" width="24.5703125" style="101" customWidth="1"/>
    <col min="10" max="10" width="21.28515625" style="129" bestFit="1" customWidth="1"/>
    <col min="11" max="11" width="17.7109375" style="129" bestFit="1" customWidth="1"/>
    <col min="12" max="12" width="14.28515625" style="101" bestFit="1" customWidth="1"/>
    <col min="13" max="13" width="12.5703125" style="101" bestFit="1" customWidth="1"/>
    <col min="14" max="14" width="9.5703125" style="101" bestFit="1" customWidth="1"/>
    <col min="15" max="16384" width="9.140625" style="101"/>
  </cols>
  <sheetData>
    <row r="1" spans="1:14" ht="21">
      <c r="A1" s="277" t="s">
        <v>94</v>
      </c>
      <c r="B1" s="277"/>
      <c r="C1" s="277"/>
      <c r="D1" s="277"/>
      <c r="E1" s="277"/>
      <c r="F1" s="277"/>
      <c r="G1" s="277"/>
      <c r="H1" s="277"/>
      <c r="I1" s="277"/>
      <c r="J1" s="100"/>
      <c r="K1" s="100"/>
    </row>
    <row r="2" spans="1:14" ht="21">
      <c r="A2" s="277" t="s">
        <v>51</v>
      </c>
      <c r="B2" s="277"/>
      <c r="C2" s="277"/>
      <c r="D2" s="277"/>
      <c r="E2" s="277"/>
      <c r="F2" s="277"/>
      <c r="G2" s="277"/>
      <c r="H2" s="277"/>
      <c r="I2" s="277"/>
      <c r="J2" s="102"/>
      <c r="K2" s="100"/>
    </row>
    <row r="3" spans="1:14" ht="21.75" thickBot="1">
      <c r="A3" s="277" t="str">
        <f>سپرده!A3</f>
        <v>برای ماه منتهی به 1402/05/31</v>
      </c>
      <c r="B3" s="277"/>
      <c r="C3" s="277"/>
      <c r="D3" s="277"/>
      <c r="E3" s="277"/>
      <c r="F3" s="277"/>
      <c r="G3" s="277"/>
      <c r="H3" s="277"/>
      <c r="I3" s="277"/>
      <c r="J3" s="100"/>
      <c r="K3" s="100"/>
    </row>
    <row r="4" spans="1:14" ht="21.75" thickBot="1">
      <c r="A4" s="103" t="s">
        <v>27</v>
      </c>
      <c r="B4" s="104"/>
      <c r="C4" s="104"/>
      <c r="D4" s="104"/>
      <c r="E4" s="104"/>
      <c r="F4" s="104"/>
      <c r="G4" s="104"/>
      <c r="H4" s="104"/>
      <c r="I4" s="104"/>
      <c r="J4" s="105">
        <v>4253277516</v>
      </c>
      <c r="K4" s="106" t="s">
        <v>91</v>
      </c>
    </row>
    <row r="5" spans="1:14" ht="21.75" customHeight="1" thickBot="1">
      <c r="A5" s="103"/>
      <c r="B5" s="103"/>
      <c r="C5" s="103"/>
      <c r="D5" s="103"/>
      <c r="E5" s="281" t="s">
        <v>132</v>
      </c>
      <c r="F5" s="281"/>
      <c r="G5" s="281"/>
      <c r="H5" s="281"/>
      <c r="I5" s="281"/>
      <c r="J5" s="105">
        <v>286021487237</v>
      </c>
      <c r="K5" s="106" t="s">
        <v>90</v>
      </c>
    </row>
    <row r="6" spans="1:14" ht="21.75" customHeight="1" thickBot="1">
      <c r="A6" s="107" t="s">
        <v>38</v>
      </c>
      <c r="B6" s="108"/>
      <c r="C6" s="20" t="s">
        <v>39</v>
      </c>
      <c r="D6" s="109"/>
      <c r="E6" s="110" t="s">
        <v>6</v>
      </c>
      <c r="F6" s="109"/>
      <c r="G6" s="20" t="s">
        <v>19</v>
      </c>
      <c r="H6" s="85"/>
      <c r="I6" s="20" t="s">
        <v>88</v>
      </c>
      <c r="J6" s="111"/>
      <c r="K6" s="111"/>
    </row>
    <row r="7" spans="1:14" ht="21" customHeight="1">
      <c r="A7" s="112" t="s">
        <v>113</v>
      </c>
      <c r="B7" s="112"/>
      <c r="C7" s="113" t="s">
        <v>53</v>
      </c>
      <c r="D7" s="104"/>
      <c r="E7" s="114">
        <f>'درآمد سرمایه گذاری در سهام '!S30</f>
        <v>-4626210014</v>
      </c>
      <c r="F7" s="104"/>
      <c r="G7" s="115">
        <f>E7/$E$11*100</f>
        <v>-111.20039492260518</v>
      </c>
      <c r="H7" s="116"/>
      <c r="I7" s="117">
        <f>E7/$J$5*100</f>
        <v>-1.6174344307799084</v>
      </c>
      <c r="J7" s="111"/>
      <c r="K7" s="111"/>
    </row>
    <row r="8" spans="1:14" ht="18.75" customHeight="1">
      <c r="A8" s="112" t="s">
        <v>48</v>
      </c>
      <c r="B8" s="112"/>
      <c r="C8" s="113" t="s">
        <v>54</v>
      </c>
      <c r="D8" s="104"/>
      <c r="E8" s="114">
        <f>'درآمد سرمایه گذاری در اوراق بها'!Q11</f>
        <v>0</v>
      </c>
      <c r="F8" s="104"/>
      <c r="G8" s="115">
        <f t="shared" ref="G8:G10" si="0">E8/$E$11*100</f>
        <v>0</v>
      </c>
      <c r="H8" s="116"/>
      <c r="I8" s="117">
        <f t="shared" ref="I8:I10" si="1">E8/$J$5*100</f>
        <v>0</v>
      </c>
      <c r="J8" s="111"/>
      <c r="K8" s="111"/>
      <c r="L8" s="111"/>
      <c r="M8" s="118"/>
      <c r="N8" s="119"/>
    </row>
    <row r="9" spans="1:14" ht="18.75" customHeight="1">
      <c r="A9" s="112" t="s">
        <v>49</v>
      </c>
      <c r="B9" s="112"/>
      <c r="C9" s="113" t="s">
        <v>55</v>
      </c>
      <c r="D9" s="104"/>
      <c r="E9" s="114">
        <f>'درآمد سپرده بانکی'!I12</f>
        <v>6660790622</v>
      </c>
      <c r="F9" s="104"/>
      <c r="G9" s="115">
        <f t="shared" si="0"/>
        <v>160.10569027815541</v>
      </c>
      <c r="H9" s="116"/>
      <c r="I9" s="117">
        <f t="shared" si="1"/>
        <v>2.3287728087648212</v>
      </c>
      <c r="J9" s="111"/>
      <c r="K9" s="111"/>
      <c r="M9" s="118"/>
      <c r="N9" s="119"/>
    </row>
    <row r="10" spans="1:14" ht="19.5" customHeight="1" thickBot="1">
      <c r="A10" s="112" t="s">
        <v>32</v>
      </c>
      <c r="B10" s="112"/>
      <c r="C10" s="113" t="s">
        <v>56</v>
      </c>
      <c r="D10" s="104"/>
      <c r="E10" s="120">
        <f>'سایر درآمدها'!E10</f>
        <v>2125665421</v>
      </c>
      <c r="F10" s="104"/>
      <c r="G10" s="115">
        <f t="shared" si="0"/>
        <v>51.094704644449763</v>
      </c>
      <c r="H10" s="116"/>
      <c r="I10" s="117">
        <f t="shared" si="1"/>
        <v>0.74318382214363299</v>
      </c>
      <c r="J10" s="111"/>
      <c r="K10" s="111"/>
      <c r="M10" s="118"/>
      <c r="N10" s="119"/>
    </row>
    <row r="11" spans="1:14" ht="19.5" customHeight="1" thickBot="1">
      <c r="A11" s="112" t="s">
        <v>2</v>
      </c>
      <c r="B11" s="121"/>
      <c r="C11" s="44"/>
      <c r="D11" s="44"/>
      <c r="E11" s="122">
        <f>SUM(E7:E10)</f>
        <v>4160246029</v>
      </c>
      <c r="F11" s="44"/>
      <c r="G11" s="123">
        <f>SUM(G7:G10)</f>
        <v>99.999999999999986</v>
      </c>
      <c r="H11" s="124"/>
      <c r="I11" s="125">
        <f>SUM(I7:I10)</f>
        <v>1.4545222001285456</v>
      </c>
      <c r="J11" s="111"/>
      <c r="K11" s="111"/>
    </row>
    <row r="12" spans="1:14" ht="18.75" customHeight="1" thickTop="1">
      <c r="J12" s="111"/>
      <c r="K12" s="111"/>
    </row>
    <row r="13" spans="1:14" ht="18" customHeight="1">
      <c r="E13" s="128"/>
      <c r="F13" s="128"/>
      <c r="G13" s="128"/>
      <c r="J13" s="111"/>
      <c r="K13" s="111"/>
    </row>
    <row r="14" spans="1:14" ht="18" customHeight="1">
      <c r="E14" s="128"/>
      <c r="F14" s="128"/>
      <c r="G14" s="128"/>
      <c r="J14" s="111"/>
      <c r="K14" s="111"/>
    </row>
    <row r="15" spans="1:14" ht="18" customHeight="1">
      <c r="E15" s="128"/>
      <c r="F15" s="128"/>
      <c r="G15" s="128"/>
      <c r="J15" s="111"/>
      <c r="K15" s="111"/>
    </row>
    <row r="16" spans="1:14" ht="18" customHeight="1">
      <c r="E16" s="128"/>
      <c r="F16" s="128"/>
      <c r="G16" s="128"/>
      <c r="J16" s="111"/>
      <c r="K16" s="111"/>
    </row>
    <row r="17" spans="1:11" ht="17.45" customHeight="1">
      <c r="E17" s="128"/>
      <c r="F17" s="128"/>
      <c r="G17" s="128"/>
      <c r="J17" s="111"/>
      <c r="K17" s="111"/>
    </row>
    <row r="18" spans="1:11" ht="17.45" customHeight="1">
      <c r="E18" s="128"/>
      <c r="F18" s="128"/>
      <c r="G18" s="128"/>
    </row>
    <row r="19" spans="1:11" ht="17.45" customHeight="1"/>
    <row r="21" spans="1:11">
      <c r="A21" s="126" t="s">
        <v>60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2"/>
  <sheetViews>
    <sheetView rightToLeft="1" view="pageBreakPreview" zoomScale="80" zoomScaleNormal="100" zoomScaleSheetLayoutView="80" workbookViewId="0">
      <selection activeCell="H20" sqref="H20"/>
    </sheetView>
  </sheetViews>
  <sheetFormatPr defaultColWidth="9.140625" defaultRowHeight="18"/>
  <cols>
    <col min="1" max="1" width="50.85546875" style="44" customWidth="1"/>
    <col min="2" max="2" width="15.5703125" style="44" bestFit="1" customWidth="1"/>
    <col min="3" max="3" width="0.85546875" style="44" customWidth="1"/>
    <col min="4" max="4" width="14" style="44" bestFit="1" customWidth="1"/>
    <col min="5" max="5" width="1.28515625" style="44" customWidth="1"/>
    <col min="6" max="6" width="12.42578125" style="44" customWidth="1"/>
    <col min="7" max="7" width="1" style="44" customWidth="1"/>
    <col min="8" max="8" width="25" style="143" bestFit="1" customWidth="1"/>
    <col min="9" max="9" width="0.85546875" style="143" customWidth="1"/>
    <col min="10" max="10" width="25" style="143" bestFit="1" customWidth="1"/>
    <col min="11" max="11" width="0.7109375" style="143" customWidth="1"/>
    <col min="12" max="12" width="23.140625" style="143" bestFit="1" customWidth="1"/>
    <col min="13" max="13" width="0.7109375" style="143" customWidth="1"/>
    <col min="14" max="14" width="23.140625" style="143" bestFit="1" customWidth="1"/>
    <col min="15" max="15" width="0.5703125" style="143" customWidth="1"/>
    <col min="16" max="16" width="17" style="143" bestFit="1" customWidth="1"/>
    <col min="17" max="17" width="0.5703125" style="143" customWidth="1"/>
    <col min="18" max="18" width="23.140625" style="143" bestFit="1" customWidth="1"/>
    <col min="19" max="19" width="9.140625" style="44"/>
    <col min="20" max="20" width="14.28515625" style="44" bestFit="1" customWidth="1"/>
    <col min="21" max="16384" width="9.140625" style="44"/>
  </cols>
  <sheetData>
    <row r="1" spans="1:21" ht="24.75">
      <c r="A1" s="296" t="s">
        <v>94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</row>
    <row r="2" spans="1:21" ht="24.75">
      <c r="A2" s="296" t="s">
        <v>57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</row>
    <row r="3" spans="1:21" ht="24.75">
      <c r="A3" s="296" t="str">
        <f>' سهام'!A3:W3</f>
        <v>برای ماه منتهی به 1402/05/31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21" ht="24.75">
      <c r="A4" s="293" t="s">
        <v>66</v>
      </c>
      <c r="B4" s="293"/>
      <c r="C4" s="293"/>
      <c r="D4" s="293"/>
      <c r="E4" s="293"/>
      <c r="F4" s="293"/>
      <c r="G4" s="293"/>
      <c r="H4" s="293"/>
      <c r="I4" s="130"/>
      <c r="J4" s="131"/>
      <c r="K4" s="131"/>
      <c r="L4" s="131"/>
      <c r="M4" s="131"/>
      <c r="N4" s="131"/>
      <c r="O4" s="131"/>
      <c r="P4" s="131"/>
      <c r="Q4" s="131"/>
      <c r="R4" s="131"/>
    </row>
    <row r="5" spans="1:21" ht="24.75" customHeight="1" thickBot="1">
      <c r="A5" s="132"/>
      <c r="B5" s="294"/>
      <c r="C5" s="294"/>
      <c r="D5" s="294"/>
      <c r="E5" s="294"/>
      <c r="F5" s="294"/>
      <c r="G5" s="133"/>
      <c r="H5" s="295" t="s">
        <v>136</v>
      </c>
      <c r="I5" s="295"/>
      <c r="J5" s="295"/>
      <c r="K5" s="295"/>
      <c r="L5" s="295"/>
      <c r="M5" s="131"/>
      <c r="N5" s="295" t="s">
        <v>137</v>
      </c>
      <c r="O5" s="295"/>
      <c r="P5" s="295"/>
      <c r="Q5" s="295"/>
      <c r="R5" s="295"/>
    </row>
    <row r="6" spans="1:21" ht="46.5" customHeight="1" thickBot="1">
      <c r="A6" s="134" t="s">
        <v>38</v>
      </c>
      <c r="B6" s="135" t="s">
        <v>41</v>
      </c>
      <c r="C6" s="213"/>
      <c r="D6" s="135" t="s">
        <v>23</v>
      </c>
      <c r="E6" s="213"/>
      <c r="F6" s="135" t="s">
        <v>35</v>
      </c>
      <c r="G6" s="213"/>
      <c r="H6" s="136" t="s">
        <v>58</v>
      </c>
      <c r="I6" s="212"/>
      <c r="J6" s="136" t="s">
        <v>40</v>
      </c>
      <c r="K6" s="212"/>
      <c r="L6" s="136" t="s">
        <v>42</v>
      </c>
      <c r="M6" s="131"/>
      <c r="N6" s="136" t="s">
        <v>58</v>
      </c>
      <c r="O6" s="212"/>
      <c r="P6" s="136" t="s">
        <v>40</v>
      </c>
      <c r="Q6" s="212"/>
      <c r="R6" s="136" t="s">
        <v>42</v>
      </c>
    </row>
    <row r="7" spans="1:21" s="27" customFormat="1" ht="46.5" customHeight="1">
      <c r="A7" s="90" t="s">
        <v>108</v>
      </c>
      <c r="B7" s="137" t="s">
        <v>135</v>
      </c>
      <c r="C7" s="138"/>
      <c r="D7" s="139" t="s">
        <v>93</v>
      </c>
      <c r="F7" s="140" t="s">
        <v>93</v>
      </c>
      <c r="H7" s="98">
        <v>419617699</v>
      </c>
      <c r="I7" s="98"/>
      <c r="J7" s="98">
        <v>129357</v>
      </c>
      <c r="K7" s="98"/>
      <c r="L7" s="98">
        <f>H7+J7</f>
        <v>419747056</v>
      </c>
      <c r="M7" s="98"/>
      <c r="N7" s="98">
        <v>985919068</v>
      </c>
      <c r="O7" s="98"/>
      <c r="P7" s="98">
        <v>-1778569</v>
      </c>
      <c r="Q7" s="98"/>
      <c r="R7" s="98">
        <f>N7+P7</f>
        <v>984140499</v>
      </c>
      <c r="S7" s="69"/>
      <c r="T7" s="141"/>
      <c r="U7" s="141"/>
    </row>
    <row r="8" spans="1:21" s="27" customFormat="1" ht="46.5" customHeight="1">
      <c r="A8" s="90" t="s">
        <v>106</v>
      </c>
      <c r="B8" s="137" t="s">
        <v>116</v>
      </c>
      <c r="C8" s="138"/>
      <c r="D8" s="139" t="s">
        <v>93</v>
      </c>
      <c r="F8" s="98" t="s">
        <v>93</v>
      </c>
      <c r="H8" s="98">
        <v>0</v>
      </c>
      <c r="I8" s="98"/>
      <c r="J8" s="98">
        <v>0</v>
      </c>
      <c r="K8" s="98"/>
      <c r="L8" s="98">
        <f t="shared" ref="L8:L10" si="0">H8+J8</f>
        <v>0</v>
      </c>
      <c r="M8" s="98"/>
      <c r="N8" s="98">
        <v>2853769973</v>
      </c>
      <c r="O8" s="98"/>
      <c r="P8" s="98">
        <v>0</v>
      </c>
      <c r="Q8" s="98"/>
      <c r="R8" s="98">
        <f>N8+P8</f>
        <v>2853769973</v>
      </c>
      <c r="S8" s="69"/>
      <c r="T8" s="141"/>
      <c r="U8" s="141"/>
    </row>
    <row r="9" spans="1:21" s="27" customFormat="1" ht="46.5" customHeight="1">
      <c r="A9" s="90" t="s">
        <v>105</v>
      </c>
      <c r="B9" s="137" t="s">
        <v>132</v>
      </c>
      <c r="C9" s="138"/>
      <c r="D9" s="139" t="s">
        <v>93</v>
      </c>
      <c r="F9" s="98" t="s">
        <v>93</v>
      </c>
      <c r="H9" s="98">
        <v>837410649</v>
      </c>
      <c r="I9" s="98"/>
      <c r="J9" s="98">
        <v>0</v>
      </c>
      <c r="K9" s="98"/>
      <c r="L9" s="98">
        <f t="shared" si="0"/>
        <v>837410649</v>
      </c>
      <c r="M9" s="98"/>
      <c r="N9" s="98">
        <v>2822870468</v>
      </c>
      <c r="O9" s="98"/>
      <c r="P9" s="98">
        <v>0</v>
      </c>
      <c r="Q9" s="98"/>
      <c r="R9" s="98">
        <f t="shared" ref="R9:R10" si="1">N9+P9</f>
        <v>2822870468</v>
      </c>
      <c r="S9" s="69"/>
      <c r="T9" s="141"/>
      <c r="U9" s="141"/>
    </row>
    <row r="10" spans="1:21" s="27" customFormat="1" ht="46.5" customHeight="1">
      <c r="A10" s="90" t="s">
        <v>107</v>
      </c>
      <c r="B10" s="137" t="s">
        <v>135</v>
      </c>
      <c r="C10" s="138"/>
      <c r="D10" s="139" t="s">
        <v>93</v>
      </c>
      <c r="F10" s="98" t="s">
        <v>93</v>
      </c>
      <c r="H10" s="98">
        <v>9682</v>
      </c>
      <c r="I10" s="98"/>
      <c r="J10" s="98">
        <v>0</v>
      </c>
      <c r="K10" s="98"/>
      <c r="L10" s="98">
        <f t="shared" si="0"/>
        <v>9682</v>
      </c>
      <c r="M10" s="98"/>
      <c r="N10" s="98">
        <v>9682</v>
      </c>
      <c r="O10" s="98"/>
      <c r="P10" s="98">
        <v>0</v>
      </c>
      <c r="Q10" s="98"/>
      <c r="R10" s="98">
        <f t="shared" si="1"/>
        <v>9682</v>
      </c>
      <c r="S10" s="69"/>
      <c r="T10" s="141"/>
      <c r="U10" s="141"/>
    </row>
    <row r="11" spans="1:21" ht="47.45" customHeight="1" thickBot="1">
      <c r="A11" s="90"/>
      <c r="B11" s="142"/>
      <c r="C11" s="142"/>
      <c r="D11" s="142"/>
      <c r="E11" s="142"/>
      <c r="F11" s="142"/>
      <c r="G11" s="142"/>
      <c r="H11" s="216">
        <f>SUM(H7:H10)</f>
        <v>1257038030</v>
      </c>
      <c r="I11" s="217"/>
      <c r="J11" s="216">
        <f>SUM(J7:J10)</f>
        <v>129357</v>
      </c>
      <c r="K11" s="217"/>
      <c r="L11" s="216">
        <f>SUM(L7:L10)</f>
        <v>1257167387</v>
      </c>
      <c r="M11" s="217"/>
      <c r="N11" s="216">
        <f>SUM(N7:N10)</f>
        <v>6662569191</v>
      </c>
      <c r="O11" s="217"/>
      <c r="P11" s="216">
        <f>SUM(P7:P10)</f>
        <v>-1778569</v>
      </c>
      <c r="Q11" s="218" t="e">
        <f>SUM(#REF!)</f>
        <v>#REF!</v>
      </c>
      <c r="R11" s="216">
        <f>SUM(R7:R10)</f>
        <v>6660790622</v>
      </c>
    </row>
    <row r="12" spans="1:21" ht="22.5" thickTop="1">
      <c r="I12" s="27"/>
      <c r="K12" s="27"/>
      <c r="M12" s="27"/>
      <c r="O12" s="27"/>
    </row>
    <row r="13" spans="1:21" ht="21.75">
      <c r="I13" s="27"/>
      <c r="K13" s="27"/>
      <c r="M13" s="27"/>
      <c r="O13" s="27"/>
    </row>
    <row r="14" spans="1:21" ht="21.75">
      <c r="H14" s="69"/>
      <c r="I14" s="27"/>
      <c r="K14" s="27"/>
      <c r="M14" s="27"/>
    </row>
    <row r="15" spans="1:21" s="101" customFormat="1" ht="21.75">
      <c r="H15" s="144"/>
      <c r="I15" s="145"/>
      <c r="J15" s="146"/>
      <c r="K15" s="145"/>
      <c r="L15" s="147"/>
      <c r="M15" s="145"/>
      <c r="N15" s="148"/>
      <c r="O15" s="145"/>
      <c r="P15" s="144"/>
      <c r="R15" s="92"/>
    </row>
    <row r="16" spans="1:21" s="101" customFormat="1" ht="21.75">
      <c r="H16" s="149"/>
      <c r="I16" s="150"/>
      <c r="J16" s="150"/>
      <c r="K16" s="145"/>
      <c r="L16" s="147"/>
      <c r="M16" s="145"/>
      <c r="N16" s="149"/>
      <c r="O16" s="145"/>
      <c r="P16" s="150"/>
      <c r="R16" s="92"/>
    </row>
    <row r="17" spans="8:18" ht="21.75">
      <c r="H17" s="98"/>
      <c r="I17" s="27"/>
      <c r="K17" s="27"/>
      <c r="L17" s="92"/>
      <c r="N17" s="98"/>
      <c r="R17" s="92"/>
    </row>
    <row r="18" spans="8:18" ht="21.75">
      <c r="H18" s="151"/>
      <c r="K18" s="27"/>
      <c r="L18" s="92"/>
      <c r="N18" s="151"/>
      <c r="R18" s="92"/>
    </row>
    <row r="19" spans="8:18">
      <c r="L19" s="92"/>
      <c r="R19" s="92"/>
    </row>
    <row r="20" spans="8:18">
      <c r="L20" s="92"/>
      <c r="R20" s="92"/>
    </row>
    <row r="21" spans="8:18">
      <c r="L21" s="92"/>
      <c r="R21" s="92"/>
    </row>
    <row r="22" spans="8:18">
      <c r="L22" s="92"/>
      <c r="R22" s="92"/>
    </row>
  </sheetData>
  <autoFilter ref="A6:R6" xr:uid="{00000000-0009-0000-0000-000005000000}">
    <sortState xmlns:xlrd2="http://schemas.microsoft.com/office/spreadsheetml/2017/richdata2" ref="A7:R14">
      <sortCondition descending="1" ref="R6"/>
    </sortState>
  </autoFilter>
  <mergeCells count="7">
    <mergeCell ref="A4:H4"/>
    <mergeCell ref="B5:F5"/>
    <mergeCell ref="N5:R5"/>
    <mergeCell ref="A1:R1"/>
    <mergeCell ref="A2:R2"/>
    <mergeCell ref="A3:R3"/>
    <mergeCell ref="H5:L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6"/>
  <sheetViews>
    <sheetView rightToLeft="1" view="pageBreakPreview" zoomScaleNormal="100" zoomScaleSheetLayoutView="100" workbookViewId="0">
      <selection activeCell="K25" sqref="K25"/>
    </sheetView>
  </sheetViews>
  <sheetFormatPr defaultColWidth="9.140625" defaultRowHeight="17.25"/>
  <cols>
    <col min="1" max="1" width="30.5703125" style="101" bestFit="1" customWidth="1"/>
    <col min="2" max="2" width="0.5703125" style="101" customWidth="1"/>
    <col min="3" max="3" width="15" style="101" customWidth="1"/>
    <col min="4" max="4" width="0.85546875" style="101" customWidth="1"/>
    <col min="5" max="5" width="15.28515625" style="101" bestFit="1" customWidth="1"/>
    <col min="6" max="6" width="1.140625" style="101" customWidth="1"/>
    <col min="7" max="7" width="9.42578125" style="101" bestFit="1" customWidth="1"/>
    <col min="8" max="8" width="0.5703125" style="101" customWidth="1"/>
    <col min="9" max="9" width="19.42578125" style="101" customWidth="1"/>
    <col min="10" max="10" width="1" style="101" customWidth="1"/>
    <col min="11" max="11" width="15.28515625" style="101" customWidth="1"/>
    <col min="12" max="12" width="1.140625" style="101" customWidth="1"/>
    <col min="13" max="13" width="18.28515625" style="101" customWidth="1"/>
    <col min="14" max="14" width="1" style="101" customWidth="1"/>
    <col min="15" max="15" width="19.42578125" style="101" bestFit="1" customWidth="1"/>
    <col min="16" max="16" width="1.140625" style="101" customWidth="1"/>
    <col min="17" max="17" width="16" style="101" bestFit="1" customWidth="1"/>
    <col min="18" max="18" width="1.140625" style="101" customWidth="1"/>
    <col min="19" max="19" width="21.140625" style="101" bestFit="1" customWidth="1"/>
    <col min="20" max="20" width="2.85546875" style="101" customWidth="1"/>
    <col min="21" max="16384" width="9.140625" style="101"/>
  </cols>
  <sheetData>
    <row r="1" spans="1:23" ht="22.5">
      <c r="A1" s="299" t="s">
        <v>94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23" ht="22.5">
      <c r="A2" s="299" t="s">
        <v>57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</row>
    <row r="3" spans="1:23" ht="22.5">
      <c r="A3" s="299" t="s">
        <v>133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23" ht="22.5">
      <c r="A4" s="300" t="s">
        <v>77</v>
      </c>
      <c r="B4" s="300"/>
      <c r="C4" s="300"/>
      <c r="D4" s="300"/>
      <c r="E4" s="300"/>
      <c r="F4" s="300"/>
      <c r="G4" s="300"/>
      <c r="H4" s="300"/>
      <c r="I4" s="301"/>
      <c r="J4" s="301"/>
      <c r="K4" s="301"/>
      <c r="L4" s="301"/>
      <c r="M4" s="301"/>
      <c r="N4" s="301"/>
      <c r="O4" s="301"/>
      <c r="P4" s="301"/>
      <c r="Q4" s="300"/>
      <c r="R4" s="300"/>
      <c r="S4" s="300"/>
    </row>
    <row r="6" spans="1:23" ht="18.75">
      <c r="C6" s="297" t="s">
        <v>78</v>
      </c>
      <c r="D6" s="298"/>
      <c r="E6" s="298"/>
      <c r="F6" s="298"/>
      <c r="G6" s="298"/>
      <c r="I6" s="297" t="s">
        <v>79</v>
      </c>
      <c r="J6" s="298"/>
      <c r="K6" s="298"/>
      <c r="L6" s="298"/>
      <c r="M6" s="298"/>
      <c r="O6" s="297" t="s">
        <v>132</v>
      </c>
      <c r="P6" s="298"/>
      <c r="Q6" s="298"/>
      <c r="R6" s="298"/>
      <c r="S6" s="298"/>
    </row>
    <row r="7" spans="1:23" ht="56.25">
      <c r="A7" s="211" t="s">
        <v>80</v>
      </c>
      <c r="C7" s="152" t="s">
        <v>81</v>
      </c>
      <c r="E7" s="152" t="s">
        <v>82</v>
      </c>
      <c r="G7" s="152" t="s">
        <v>83</v>
      </c>
      <c r="I7" s="152" t="s">
        <v>84</v>
      </c>
      <c r="K7" s="152" t="s">
        <v>85</v>
      </c>
      <c r="M7" s="152" t="s">
        <v>86</v>
      </c>
      <c r="O7" s="152" t="s">
        <v>84</v>
      </c>
      <c r="Q7" s="152" t="s">
        <v>85</v>
      </c>
      <c r="S7" s="152" t="s">
        <v>86</v>
      </c>
    </row>
    <row r="8" spans="1:23" ht="18.75">
      <c r="A8" s="153" t="s">
        <v>96</v>
      </c>
      <c r="C8" s="154" t="s">
        <v>95</v>
      </c>
      <c r="D8" s="154"/>
      <c r="E8" s="92">
        <v>1205000</v>
      </c>
      <c r="F8" s="92"/>
      <c r="G8" s="92">
        <v>690</v>
      </c>
      <c r="H8" s="92"/>
      <c r="I8" s="92">
        <v>0</v>
      </c>
      <c r="J8" s="92"/>
      <c r="K8" s="92">
        <v>0</v>
      </c>
      <c r="L8" s="92"/>
      <c r="M8" s="92">
        <f>K8+I8</f>
        <v>0</v>
      </c>
      <c r="N8" s="92"/>
      <c r="O8" s="92">
        <v>831450000</v>
      </c>
      <c r="P8" s="92"/>
      <c r="Q8" s="92">
        <v>0</v>
      </c>
      <c r="R8" s="92"/>
      <c r="S8" s="92">
        <f>O8+Q8</f>
        <v>831450000</v>
      </c>
    </row>
    <row r="9" spans="1:23" ht="18.75">
      <c r="A9" s="153" t="s">
        <v>101</v>
      </c>
      <c r="C9" s="154" t="s">
        <v>127</v>
      </c>
      <c r="D9" s="154"/>
      <c r="E9" s="92">
        <v>214650</v>
      </c>
      <c r="F9" s="92"/>
      <c r="G9" s="92">
        <v>5300</v>
      </c>
      <c r="H9" s="92"/>
      <c r="I9" s="92">
        <v>0</v>
      </c>
      <c r="J9" s="92"/>
      <c r="K9" s="92">
        <v>0</v>
      </c>
      <c r="L9" s="92"/>
      <c r="M9" s="92">
        <f t="shared" ref="M9:M14" si="0">K9+I9</f>
        <v>0</v>
      </c>
      <c r="N9" s="92"/>
      <c r="O9" s="92">
        <v>1137645000</v>
      </c>
      <c r="P9" s="92"/>
      <c r="Q9" s="92">
        <v>0</v>
      </c>
      <c r="R9" s="92"/>
      <c r="S9" s="92">
        <f t="shared" ref="S9:S14" si="1">O9+Q9</f>
        <v>1137645000</v>
      </c>
    </row>
    <row r="10" spans="1:23" ht="18.75">
      <c r="A10" s="153" t="s">
        <v>99</v>
      </c>
      <c r="C10" s="154" t="s">
        <v>127</v>
      </c>
      <c r="D10" s="154"/>
      <c r="E10" s="92">
        <v>118000</v>
      </c>
      <c r="F10" s="92"/>
      <c r="G10" s="92">
        <v>8300</v>
      </c>
      <c r="H10" s="92"/>
      <c r="I10" s="92">
        <v>0</v>
      </c>
      <c r="J10" s="92"/>
      <c r="K10" s="92">
        <v>0</v>
      </c>
      <c r="L10" s="92"/>
      <c r="M10" s="92">
        <f t="shared" si="0"/>
        <v>0</v>
      </c>
      <c r="N10" s="92"/>
      <c r="O10" s="92">
        <v>979400000</v>
      </c>
      <c r="P10" s="92"/>
      <c r="Q10" s="92">
        <v>0</v>
      </c>
      <c r="R10" s="92"/>
      <c r="S10" s="92">
        <f t="shared" si="1"/>
        <v>979400000</v>
      </c>
    </row>
    <row r="11" spans="1:23" ht="18.75">
      <c r="A11" s="153" t="s">
        <v>102</v>
      </c>
      <c r="C11" s="154" t="s">
        <v>128</v>
      </c>
      <c r="D11" s="154"/>
      <c r="E11" s="92">
        <v>400000</v>
      </c>
      <c r="F11" s="92"/>
      <c r="G11" s="92">
        <v>4290</v>
      </c>
      <c r="H11" s="92"/>
      <c r="I11" s="92">
        <v>0</v>
      </c>
      <c r="J11" s="92"/>
      <c r="K11" s="92">
        <v>0</v>
      </c>
      <c r="L11" s="92"/>
      <c r="M11" s="92">
        <f t="shared" si="0"/>
        <v>0</v>
      </c>
      <c r="N11" s="92"/>
      <c r="O11" s="92">
        <v>1716000000</v>
      </c>
      <c r="P11" s="92"/>
      <c r="Q11" s="92">
        <v>-91252918</v>
      </c>
      <c r="R11" s="92"/>
      <c r="S11" s="92">
        <f t="shared" si="1"/>
        <v>1624747082</v>
      </c>
    </row>
    <row r="12" spans="1:23" ht="18.75">
      <c r="A12" s="153" t="s">
        <v>104</v>
      </c>
      <c r="C12" s="154" t="s">
        <v>129</v>
      </c>
      <c r="D12" s="154"/>
      <c r="E12" s="92">
        <v>2200000</v>
      </c>
      <c r="F12" s="92"/>
      <c r="G12" s="92">
        <v>200</v>
      </c>
      <c r="H12" s="92"/>
      <c r="I12" s="92">
        <v>0</v>
      </c>
      <c r="J12" s="92"/>
      <c r="K12" s="92">
        <v>0</v>
      </c>
      <c r="L12" s="92"/>
      <c r="M12" s="92">
        <f t="shared" si="0"/>
        <v>0</v>
      </c>
      <c r="N12" s="92"/>
      <c r="O12" s="92">
        <v>440000000</v>
      </c>
      <c r="P12" s="92"/>
      <c r="Q12" s="92">
        <v>0</v>
      </c>
      <c r="R12" s="92"/>
      <c r="S12" s="92">
        <f t="shared" si="1"/>
        <v>440000000</v>
      </c>
    </row>
    <row r="13" spans="1:23" ht="18.75">
      <c r="A13" s="153" t="s">
        <v>121</v>
      </c>
      <c r="C13" s="154" t="s">
        <v>117</v>
      </c>
      <c r="D13" s="154"/>
      <c r="E13" s="92">
        <v>1000000</v>
      </c>
      <c r="F13" s="92"/>
      <c r="G13" s="92">
        <v>1000</v>
      </c>
      <c r="H13" s="92"/>
      <c r="I13" s="92">
        <v>0</v>
      </c>
      <c r="J13" s="92"/>
      <c r="K13" s="92">
        <v>0</v>
      </c>
      <c r="L13" s="92"/>
      <c r="M13" s="92">
        <f t="shared" si="0"/>
        <v>0</v>
      </c>
      <c r="N13" s="92"/>
      <c r="O13" s="92">
        <v>1000000000</v>
      </c>
      <c r="P13" s="92"/>
      <c r="Q13" s="92">
        <v>0</v>
      </c>
      <c r="R13" s="92"/>
      <c r="S13" s="92">
        <f t="shared" si="1"/>
        <v>1000000000</v>
      </c>
    </row>
    <row r="14" spans="1:23" ht="21.75">
      <c r="A14" s="153" t="s">
        <v>100</v>
      </c>
      <c r="B14" s="137"/>
      <c r="C14" s="154" t="s">
        <v>117</v>
      </c>
      <c r="D14" s="154"/>
      <c r="E14" s="92">
        <v>494000</v>
      </c>
      <c r="F14" s="92"/>
      <c r="G14" s="92">
        <v>2350</v>
      </c>
      <c r="H14" s="92"/>
      <c r="I14" s="92">
        <v>0</v>
      </c>
      <c r="J14" s="92"/>
      <c r="K14" s="92">
        <v>0</v>
      </c>
      <c r="L14" s="92"/>
      <c r="M14" s="92">
        <f t="shared" si="0"/>
        <v>0</v>
      </c>
      <c r="N14" s="92"/>
      <c r="O14" s="92">
        <v>1160900000</v>
      </c>
      <c r="P14" s="92"/>
      <c r="Q14" s="92">
        <v>0</v>
      </c>
      <c r="R14" s="92"/>
      <c r="S14" s="92">
        <f t="shared" si="1"/>
        <v>1160900000</v>
      </c>
      <c r="U14" s="155"/>
      <c r="V14" s="155"/>
      <c r="W14" s="155"/>
    </row>
    <row r="15" spans="1:23" ht="18.75" thickBot="1">
      <c r="A15" s="156" t="s">
        <v>87</v>
      </c>
      <c r="E15" s="118"/>
      <c r="F15" s="118"/>
      <c r="G15" s="118"/>
      <c r="H15" s="118"/>
      <c r="I15" s="219">
        <f>SUM(I8:I14)</f>
        <v>0</v>
      </c>
      <c r="J15" s="220" t="e">
        <f>SUM(#REF!)</f>
        <v>#REF!</v>
      </c>
      <c r="K15" s="219">
        <f>SUM(K8:K14)</f>
        <v>0</v>
      </c>
      <c r="L15" s="220" t="e">
        <f>SUM(#REF!)</f>
        <v>#REF!</v>
      </c>
      <c r="M15" s="219">
        <f>SUM(M8:M14)</f>
        <v>0</v>
      </c>
      <c r="N15" s="220" t="e">
        <f>SUM(#REF!)</f>
        <v>#REF!</v>
      </c>
      <c r="O15" s="219">
        <f>SUM(O8:O14)</f>
        <v>7265395000</v>
      </c>
      <c r="P15" s="220"/>
      <c r="Q15" s="219">
        <f>SUM(Q8:Q14)</f>
        <v>-91252918</v>
      </c>
      <c r="R15" s="220" t="e">
        <f>SUM(#REF!)</f>
        <v>#REF!</v>
      </c>
      <c r="S15" s="219">
        <f>SUM(S8:S14)</f>
        <v>7174142082</v>
      </c>
    </row>
    <row r="16" spans="1:23" ht="18.75" thickTop="1">
      <c r="I16" s="157"/>
      <c r="K16" s="157"/>
      <c r="M16" s="157"/>
      <c r="O16" s="157"/>
      <c r="Q16" s="157"/>
      <c r="S16" s="157"/>
    </row>
    <row r="17" spans="7:19" ht="16.5" customHeight="1"/>
    <row r="18" spans="7:19" s="92" customFormat="1" ht="18"/>
    <row r="19" spans="7:19" s="92" customFormat="1" ht="18">
      <c r="G19" s="147"/>
      <c r="H19" s="147"/>
      <c r="I19" s="158"/>
      <c r="J19" s="147"/>
      <c r="K19" s="144"/>
      <c r="L19" s="147"/>
      <c r="M19" s="147"/>
      <c r="N19" s="147"/>
      <c r="O19" s="144"/>
      <c r="P19" s="147"/>
      <c r="Q19" s="158"/>
      <c r="R19" s="147"/>
      <c r="S19" s="147"/>
    </row>
    <row r="20" spans="7:19" s="92" customFormat="1" ht="18"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</row>
    <row r="21" spans="7:19" s="92" customFormat="1" ht="18"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</row>
    <row r="22" spans="7:19" s="92" customFormat="1" ht="18"/>
    <row r="23" spans="7:19" s="92" customFormat="1" ht="18"/>
    <row r="24" spans="7:19" s="92" customFormat="1" ht="18"/>
    <row r="25" spans="7:19" s="92" customFormat="1" ht="18"/>
    <row r="26" spans="7:19" s="92" customFormat="1" ht="18"/>
  </sheetData>
  <autoFilter ref="A7:S7" xr:uid="{00000000-0009-0000-0000-000006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4"/>
  <sheetViews>
    <sheetView rightToLeft="1" view="pageBreakPreview" zoomScale="70" zoomScaleNormal="100" zoomScaleSheetLayoutView="70" workbookViewId="0">
      <selection activeCell="K27" sqref="K27"/>
    </sheetView>
  </sheetViews>
  <sheetFormatPr defaultColWidth="9.140625" defaultRowHeight="17.25"/>
  <cols>
    <col min="1" max="1" width="37" style="101" bestFit="1" customWidth="1"/>
    <col min="2" max="2" width="1.28515625" style="101" customWidth="1"/>
    <col min="3" max="3" width="17.28515625" style="101" bestFit="1" customWidth="1"/>
    <col min="4" max="4" width="0.85546875" style="101" customWidth="1"/>
    <col min="5" max="5" width="24.5703125" style="127" bestFit="1" customWidth="1"/>
    <col min="6" max="6" width="0.5703125" style="127" customWidth="1"/>
    <col min="7" max="7" width="22.5703125" style="127" bestFit="1" customWidth="1"/>
    <col min="8" max="8" width="0.85546875" style="127" customWidth="1"/>
    <col min="9" max="9" width="22" style="168" bestFit="1" customWidth="1"/>
    <col min="10" max="10" width="0.5703125" style="168" customWidth="1"/>
    <col min="11" max="11" width="19" style="168" bestFit="1" customWidth="1"/>
    <col min="12" max="12" width="0.42578125" style="168" customWidth="1"/>
    <col min="13" max="13" width="26.28515625" style="168" bestFit="1" customWidth="1"/>
    <col min="14" max="14" width="0.42578125" style="168" customWidth="1"/>
    <col min="15" max="15" width="24.28515625" style="168" bestFit="1" customWidth="1"/>
    <col min="16" max="16" width="0.5703125" style="168" customWidth="1"/>
    <col min="17" max="17" width="24.28515625" style="168" bestFit="1" customWidth="1"/>
    <col min="18" max="19" width="9.140625" style="101"/>
    <col min="20" max="20" width="23.140625" style="101" bestFit="1" customWidth="1"/>
    <col min="21" max="16384" width="9.140625" style="101"/>
  </cols>
  <sheetData>
    <row r="1" spans="1:17" ht="22.5">
      <c r="A1" s="299" t="s">
        <v>94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ht="22.5">
      <c r="A2" s="299" t="s">
        <v>57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1:17" ht="22.5">
      <c r="A3" s="299" t="str">
        <f>' سهام'!A3:W3</f>
        <v>برای ماه منتهی به 1402/05/31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</row>
    <row r="4" spans="1:17" ht="22.5">
      <c r="A4" s="300" t="s">
        <v>65</v>
      </c>
      <c r="B4" s="300"/>
      <c r="C4" s="300"/>
      <c r="D4" s="300"/>
      <c r="E4" s="300"/>
      <c r="F4" s="300"/>
      <c r="G4" s="300"/>
      <c r="H4" s="300"/>
      <c r="I4" s="300"/>
      <c r="J4" s="301"/>
      <c r="K4" s="301"/>
      <c r="L4" s="301"/>
      <c r="M4" s="301"/>
      <c r="N4" s="301"/>
      <c r="O4" s="301"/>
      <c r="P4" s="301"/>
      <c r="Q4" s="301"/>
    </row>
    <row r="5" spans="1:17" ht="15.75" customHeight="1" thickBot="1">
      <c r="A5" s="27"/>
      <c r="B5" s="27"/>
      <c r="C5" s="305" t="s">
        <v>136</v>
      </c>
      <c r="D5" s="305"/>
      <c r="E5" s="305"/>
      <c r="F5" s="305"/>
      <c r="G5" s="305"/>
      <c r="H5" s="305"/>
      <c r="I5" s="305"/>
      <c r="J5" s="21"/>
      <c r="K5" s="306" t="s">
        <v>137</v>
      </c>
      <c r="L5" s="306"/>
      <c r="M5" s="306"/>
      <c r="N5" s="306"/>
      <c r="O5" s="306"/>
      <c r="P5" s="306"/>
      <c r="Q5" s="306"/>
    </row>
    <row r="6" spans="1:17" ht="22.5" thickBot="1">
      <c r="A6" s="221" t="s">
        <v>38</v>
      </c>
      <c r="B6" s="221"/>
      <c r="C6" s="222" t="s">
        <v>3</v>
      </c>
      <c r="D6" s="221"/>
      <c r="E6" s="223" t="s">
        <v>46</v>
      </c>
      <c r="F6" s="224"/>
      <c r="G6" s="225" t="s">
        <v>43</v>
      </c>
      <c r="H6" s="224"/>
      <c r="I6" s="161" t="s">
        <v>47</v>
      </c>
      <c r="J6" s="21"/>
      <c r="K6" s="159" t="s">
        <v>3</v>
      </c>
      <c r="L6" s="160"/>
      <c r="M6" s="161" t="s">
        <v>21</v>
      </c>
      <c r="N6" s="160"/>
      <c r="O6" s="159" t="s">
        <v>43</v>
      </c>
      <c r="P6" s="160"/>
      <c r="Q6" s="162" t="s">
        <v>47</v>
      </c>
    </row>
    <row r="7" spans="1:17" ht="21.75">
      <c r="A7" s="226" t="s">
        <v>121</v>
      </c>
      <c r="B7" s="227"/>
      <c r="C7" s="228">
        <v>1000000</v>
      </c>
      <c r="D7" s="227"/>
      <c r="E7" s="228">
        <v>51680609838</v>
      </c>
      <c r="F7" s="98"/>
      <c r="G7" s="148">
        <f>-(45532246688+6942468600)</f>
        <v>-52474715288</v>
      </c>
      <c r="H7" s="98"/>
      <c r="I7" s="98">
        <f>G7+E7</f>
        <v>-794105450</v>
      </c>
      <c r="J7" s="229"/>
      <c r="K7" s="228">
        <v>1000000</v>
      </c>
      <c r="L7" s="227"/>
      <c r="M7" s="228">
        <v>51680609838</v>
      </c>
      <c r="N7" s="98"/>
      <c r="O7" s="148">
        <v>-45532246688</v>
      </c>
      <c r="P7" s="230"/>
      <c r="Q7" s="98">
        <f>O7+M7</f>
        <v>6148363150</v>
      </c>
    </row>
    <row r="8" spans="1:17" ht="23.25" thickBot="1">
      <c r="E8" s="231">
        <f>SUM(E7)</f>
        <v>51680609838</v>
      </c>
      <c r="F8" s="101"/>
      <c r="G8" s="231">
        <f>SUM(G7)</f>
        <v>-52474715288</v>
      </c>
      <c r="H8" s="101"/>
      <c r="I8" s="231">
        <f>SUM(I7)</f>
        <v>-794105450</v>
      </c>
      <c r="J8" s="101"/>
      <c r="K8" s="101"/>
      <c r="L8" s="101"/>
      <c r="M8" s="231">
        <f>SUM(M7)</f>
        <v>51680609838</v>
      </c>
      <c r="N8" s="101"/>
      <c r="O8" s="231">
        <f>SUM(O7)</f>
        <v>-45532246688</v>
      </c>
      <c r="P8" s="101"/>
      <c r="Q8" s="231">
        <f>SUM(Q7)</f>
        <v>6148363150</v>
      </c>
    </row>
    <row r="9" spans="1:17" ht="23.25" thickTop="1">
      <c r="E9" s="232"/>
      <c r="F9" s="101"/>
      <c r="G9" s="232"/>
      <c r="H9" s="101"/>
      <c r="I9" s="232"/>
      <c r="J9" s="101"/>
      <c r="K9" s="101"/>
      <c r="L9" s="101"/>
      <c r="M9" s="232"/>
      <c r="N9" s="101"/>
      <c r="O9" s="232"/>
      <c r="P9" s="101"/>
      <c r="Q9" s="232"/>
    </row>
    <row r="10" spans="1:17" ht="10.5" customHeight="1">
      <c r="A10" s="27"/>
      <c r="B10" s="27"/>
      <c r="C10" s="27"/>
      <c r="D10" s="27"/>
      <c r="E10" s="206"/>
      <c r="F10" s="206"/>
      <c r="G10" s="206"/>
      <c r="H10" s="206"/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21.75">
      <c r="A11" s="302" t="s">
        <v>45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4"/>
    </row>
    <row r="12" spans="1:17" ht="6" customHeight="1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7" ht="18" customHeight="1">
      <c r="A13" s="16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7" ht="21.75">
      <c r="C14" s="118"/>
      <c r="I14" s="98"/>
      <c r="Q14" s="98"/>
    </row>
    <row r="15" spans="1:17" s="170" customFormat="1" ht="24">
      <c r="I15" s="151"/>
      <c r="Q15" s="151"/>
    </row>
    <row r="16" spans="1:17" s="170" customFormat="1" ht="24">
      <c r="I16" s="167"/>
      <c r="Q16" s="167"/>
    </row>
    <row r="17" spans="9:17" s="170" customFormat="1" ht="24">
      <c r="I17" s="167"/>
      <c r="Q17" s="167"/>
    </row>
    <row r="18" spans="9:17" s="170" customFormat="1" ht="24">
      <c r="I18" s="167"/>
      <c r="Q18" s="167"/>
    </row>
    <row r="19" spans="9:17" s="170" customFormat="1" ht="24">
      <c r="I19" s="98"/>
      <c r="Q19" s="167"/>
    </row>
    <row r="20" spans="9:17" s="170" customFormat="1" ht="24">
      <c r="I20" s="167"/>
      <c r="Q20" s="167"/>
    </row>
    <row r="21" spans="9:17" ht="24">
      <c r="I21" s="167"/>
      <c r="Q21" s="167"/>
    </row>
    <row r="22" spans="9:17" ht="24">
      <c r="Q22" s="167"/>
    </row>
    <row r="23" spans="9:17" ht="24">
      <c r="Q23" s="170"/>
    </row>
    <row r="24" spans="9:17" ht="24">
      <c r="Q24" s="170"/>
    </row>
  </sheetData>
  <autoFilter ref="A6:Q6" xr:uid="{00000000-0009-0000-0000-000007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1:Q11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4" fitToHeight="0" orientation="landscape" r:id="rId1"/>
  <rowBreaks count="1" manualBreakCount="1">
    <brk id="12" max="1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rightToLeft="1" view="pageBreakPreview" topLeftCell="A10" zoomScale="85" zoomScaleNormal="100" zoomScaleSheetLayoutView="85" workbookViewId="0">
      <selection activeCell="I31" sqref="I31"/>
    </sheetView>
  </sheetViews>
  <sheetFormatPr defaultColWidth="9.140625" defaultRowHeight="21.75"/>
  <cols>
    <col min="1" max="1" width="33.5703125" style="101" customWidth="1"/>
    <col min="2" max="2" width="0.5703125" style="101" customWidth="1"/>
    <col min="3" max="3" width="17.7109375" style="21" bestFit="1" customWidth="1"/>
    <col min="4" max="4" width="0.85546875" style="21" customWidth="1"/>
    <col min="5" max="5" width="25.7109375" style="21" bestFit="1" customWidth="1"/>
    <col min="6" max="6" width="0.85546875" style="21" customWidth="1"/>
    <col min="7" max="7" width="25.7109375" style="21" bestFit="1" customWidth="1"/>
    <col min="8" max="8" width="0.7109375" style="21" customWidth="1"/>
    <col min="9" max="9" width="25.140625" style="21" customWidth="1"/>
    <col min="10" max="10" width="1.42578125" style="21" customWidth="1"/>
    <col min="11" max="11" width="17.7109375" style="21" bestFit="1" customWidth="1"/>
    <col min="12" max="12" width="1.140625" style="21" customWidth="1"/>
    <col min="13" max="13" width="25.7109375" style="21" bestFit="1" customWidth="1"/>
    <col min="14" max="14" width="1" style="21" customWidth="1"/>
    <col min="15" max="15" width="25.7109375" style="21" bestFit="1" customWidth="1"/>
    <col min="16" max="16" width="1.140625" style="21" customWidth="1"/>
    <col min="17" max="17" width="25.7109375" style="21" bestFit="1" customWidth="1"/>
    <col min="18" max="18" width="10" style="101" bestFit="1" customWidth="1"/>
    <col min="19" max="19" width="13.140625" style="101" bestFit="1" customWidth="1"/>
    <col min="20" max="20" width="10.85546875" style="101" bestFit="1" customWidth="1"/>
    <col min="21" max="21" width="13.140625" style="101" bestFit="1" customWidth="1"/>
    <col min="22" max="22" width="12.140625" style="101" bestFit="1" customWidth="1"/>
    <col min="23" max="16384" width="9.140625" style="101"/>
  </cols>
  <sheetData>
    <row r="1" spans="1:22" ht="22.5">
      <c r="A1" s="299" t="s">
        <v>94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22" ht="22.5">
      <c r="A2" s="299" t="s">
        <v>57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1:22" ht="22.5">
      <c r="A3" s="299" t="str">
        <f>' سهام'!A3:W3</f>
        <v>برای ماه منتهی به 1402/05/31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</row>
    <row r="4" spans="1:22">
      <c r="A4" s="280" t="s">
        <v>64</v>
      </c>
      <c r="B4" s="280"/>
      <c r="C4" s="280"/>
      <c r="D4" s="280"/>
      <c r="E4" s="280"/>
      <c r="F4" s="280"/>
      <c r="G4" s="280"/>
      <c r="H4" s="280"/>
    </row>
    <row r="5" spans="1:22" ht="16.5" customHeight="1" thickBot="1">
      <c r="A5" s="44"/>
      <c r="B5" s="44"/>
      <c r="C5" s="310" t="s">
        <v>136</v>
      </c>
      <c r="D5" s="310"/>
      <c r="E5" s="310"/>
      <c r="F5" s="310"/>
      <c r="G5" s="310"/>
      <c r="H5" s="310"/>
      <c r="I5" s="310"/>
      <c r="K5" s="306" t="s">
        <v>137</v>
      </c>
      <c r="L5" s="306"/>
      <c r="M5" s="306"/>
      <c r="N5" s="306"/>
      <c r="O5" s="306"/>
      <c r="P5" s="306"/>
      <c r="Q5" s="306"/>
    </row>
    <row r="6" spans="1:22" ht="27" customHeight="1" thickBot="1">
      <c r="A6" s="108" t="s">
        <v>38</v>
      </c>
      <c r="B6" s="108"/>
      <c r="C6" s="159" t="s">
        <v>3</v>
      </c>
      <c r="D6" s="160"/>
      <c r="E6" s="161" t="s">
        <v>21</v>
      </c>
      <c r="F6" s="160"/>
      <c r="G6" s="159" t="s">
        <v>43</v>
      </c>
      <c r="H6" s="160"/>
      <c r="I6" s="162" t="s">
        <v>44</v>
      </c>
      <c r="K6" s="159" t="s">
        <v>3</v>
      </c>
      <c r="L6" s="160"/>
      <c r="M6" s="161" t="s">
        <v>21</v>
      </c>
      <c r="N6" s="160"/>
      <c r="O6" s="159" t="s">
        <v>43</v>
      </c>
      <c r="P6" s="160"/>
      <c r="Q6" s="162" t="s">
        <v>44</v>
      </c>
    </row>
    <row r="7" spans="1:22">
      <c r="A7" s="163" t="s">
        <v>118</v>
      </c>
      <c r="C7" s="98">
        <v>35908</v>
      </c>
      <c r="D7" s="98"/>
      <c r="E7" s="98">
        <v>955894627</v>
      </c>
      <c r="F7" s="98"/>
      <c r="G7" s="98">
        <v>-1033351359</v>
      </c>
      <c r="H7" s="98"/>
      <c r="I7" s="98">
        <f>G7+E7</f>
        <v>-77456732</v>
      </c>
      <c r="J7" s="98"/>
      <c r="K7" s="98">
        <v>35908</v>
      </c>
      <c r="L7" s="98"/>
      <c r="M7" s="98">
        <v>955894627</v>
      </c>
      <c r="N7" s="98"/>
      <c r="O7" s="98">
        <v>-1118687275</v>
      </c>
      <c r="P7" s="98"/>
      <c r="Q7" s="98">
        <f>M7+O7</f>
        <v>-162792648</v>
      </c>
      <c r="R7" s="118"/>
      <c r="S7" s="118"/>
      <c r="T7" s="118"/>
      <c r="U7" s="118"/>
      <c r="V7" s="118"/>
    </row>
    <row r="8" spans="1:22">
      <c r="A8" s="163" t="s">
        <v>119</v>
      </c>
      <c r="C8" s="98">
        <v>2000000</v>
      </c>
      <c r="D8" s="98"/>
      <c r="E8" s="98">
        <v>71372790000</v>
      </c>
      <c r="F8" s="98"/>
      <c r="G8" s="98">
        <v>-71372790000</v>
      </c>
      <c r="H8" s="98"/>
      <c r="I8" s="98">
        <f>G8+E8</f>
        <v>0</v>
      </c>
      <c r="J8" s="98"/>
      <c r="K8" s="98">
        <v>2000000</v>
      </c>
      <c r="L8" s="98"/>
      <c r="M8" s="98">
        <v>71372790000</v>
      </c>
      <c r="N8" s="98"/>
      <c r="O8" s="98">
        <v>-80336879712</v>
      </c>
      <c r="P8" s="98"/>
      <c r="Q8" s="98">
        <f t="shared" ref="Q8:Q24" si="0">M8+O8</f>
        <v>-8964089712</v>
      </c>
      <c r="R8" s="118"/>
      <c r="S8" s="118"/>
      <c r="T8" s="118"/>
      <c r="U8" s="118"/>
      <c r="V8" s="118"/>
    </row>
    <row r="9" spans="1:22">
      <c r="A9" s="163" t="s">
        <v>120</v>
      </c>
      <c r="C9" s="98">
        <v>521865</v>
      </c>
      <c r="D9" s="98"/>
      <c r="E9" s="98">
        <v>6987695900</v>
      </c>
      <c r="F9" s="98"/>
      <c r="G9" s="98">
        <v>-6481430252</v>
      </c>
      <c r="H9" s="98"/>
      <c r="I9" s="98">
        <f t="shared" ref="I9:I24" si="1">G9+E9</f>
        <v>506265648</v>
      </c>
      <c r="J9" s="98"/>
      <c r="K9" s="98">
        <v>521865</v>
      </c>
      <c r="L9" s="98"/>
      <c r="M9" s="98">
        <v>6987695900</v>
      </c>
      <c r="N9" s="98"/>
      <c r="O9" s="98">
        <v>-6591452005</v>
      </c>
      <c r="P9" s="98"/>
      <c r="Q9" s="98">
        <f t="shared" si="0"/>
        <v>396243895</v>
      </c>
      <c r="R9" s="118"/>
      <c r="S9" s="118"/>
      <c r="T9" s="118"/>
      <c r="U9" s="118"/>
      <c r="V9" s="118"/>
    </row>
    <row r="10" spans="1:22">
      <c r="A10" s="163" t="s">
        <v>96</v>
      </c>
      <c r="C10" s="98">
        <v>1205000</v>
      </c>
      <c r="D10" s="98"/>
      <c r="E10" s="98">
        <v>12553261021</v>
      </c>
      <c r="F10" s="98"/>
      <c r="G10" s="98">
        <v>-13212067660</v>
      </c>
      <c r="H10" s="98"/>
      <c r="I10" s="98">
        <f t="shared" si="1"/>
        <v>-658806639</v>
      </c>
      <c r="J10" s="98"/>
      <c r="K10" s="98">
        <v>1205000</v>
      </c>
      <c r="L10" s="98"/>
      <c r="M10" s="98">
        <v>12553261021</v>
      </c>
      <c r="N10" s="98"/>
      <c r="O10" s="98">
        <v>-13803347600</v>
      </c>
      <c r="P10" s="98"/>
      <c r="Q10" s="98">
        <f t="shared" si="0"/>
        <v>-1250086579</v>
      </c>
      <c r="R10" s="118"/>
      <c r="S10" s="118"/>
      <c r="T10" s="118"/>
      <c r="U10" s="118"/>
      <c r="V10" s="118"/>
    </row>
    <row r="11" spans="1:22">
      <c r="A11" s="163" t="s">
        <v>97</v>
      </c>
      <c r="C11" s="98">
        <v>1900000</v>
      </c>
      <c r="D11" s="98"/>
      <c r="E11" s="98">
        <v>6733197675</v>
      </c>
      <c r="F11" s="98"/>
      <c r="G11" s="98">
        <v>-6096707461</v>
      </c>
      <c r="H11" s="98"/>
      <c r="I11" s="98">
        <f t="shared" si="1"/>
        <v>636490214</v>
      </c>
      <c r="J11" s="98"/>
      <c r="K11" s="98">
        <v>1900000</v>
      </c>
      <c r="L11" s="98"/>
      <c r="M11" s="98">
        <v>6733197675</v>
      </c>
      <c r="N11" s="98"/>
      <c r="O11" s="98">
        <v>-7019313972</v>
      </c>
      <c r="P11" s="98"/>
      <c r="Q11" s="98">
        <f t="shared" si="0"/>
        <v>-286116297</v>
      </c>
      <c r="R11" s="118"/>
      <c r="S11" s="118"/>
      <c r="T11" s="118"/>
      <c r="U11" s="118"/>
      <c r="V11" s="118"/>
    </row>
    <row r="12" spans="1:22">
      <c r="A12" s="163" t="s">
        <v>122</v>
      </c>
      <c r="C12" s="98">
        <v>94803</v>
      </c>
      <c r="D12" s="98"/>
      <c r="E12" s="98">
        <v>1908338178</v>
      </c>
      <c r="F12" s="98"/>
      <c r="G12" s="98">
        <v>-2181631051</v>
      </c>
      <c r="H12" s="98"/>
      <c r="I12" s="98">
        <f>G12+E12</f>
        <v>-273292873</v>
      </c>
      <c r="J12" s="98"/>
      <c r="K12" s="98">
        <v>94803</v>
      </c>
      <c r="L12" s="98"/>
      <c r="M12" s="98">
        <v>1908338178</v>
      </c>
      <c r="N12" s="98"/>
      <c r="O12" s="98">
        <v>-2195154588</v>
      </c>
      <c r="P12" s="98"/>
      <c r="Q12" s="98">
        <f t="shared" si="0"/>
        <v>-286816410</v>
      </c>
      <c r="R12" s="118"/>
      <c r="S12" s="118"/>
      <c r="T12" s="118"/>
      <c r="U12" s="118"/>
      <c r="V12" s="118"/>
    </row>
    <row r="13" spans="1:22">
      <c r="A13" s="163" t="s">
        <v>98</v>
      </c>
      <c r="C13" s="98">
        <v>636000</v>
      </c>
      <c r="D13" s="98"/>
      <c r="E13" s="98">
        <v>11348273611</v>
      </c>
      <c r="F13" s="98"/>
      <c r="G13" s="98">
        <v>-10823534499</v>
      </c>
      <c r="H13" s="98"/>
      <c r="I13" s="98">
        <f t="shared" si="1"/>
        <v>524739112</v>
      </c>
      <c r="J13" s="98"/>
      <c r="K13" s="98">
        <v>636000</v>
      </c>
      <c r="L13" s="98"/>
      <c r="M13" s="98">
        <v>11348273611</v>
      </c>
      <c r="N13" s="98"/>
      <c r="O13" s="98">
        <v>-13766376745</v>
      </c>
      <c r="P13" s="98"/>
      <c r="Q13" s="98">
        <f t="shared" si="0"/>
        <v>-2418103134</v>
      </c>
      <c r="R13" s="118"/>
      <c r="S13" s="118"/>
      <c r="T13" s="118"/>
      <c r="U13" s="118"/>
      <c r="V13" s="118"/>
    </row>
    <row r="14" spans="1:22">
      <c r="A14" s="163" t="s">
        <v>99</v>
      </c>
      <c r="C14" s="98">
        <v>354000</v>
      </c>
      <c r="D14" s="98"/>
      <c r="E14" s="98">
        <v>6773953725</v>
      </c>
      <c r="F14" s="98"/>
      <c r="G14" s="98">
        <v>-7100041889</v>
      </c>
      <c r="H14" s="98"/>
      <c r="I14" s="98">
        <f>G14+E14</f>
        <v>-326088164</v>
      </c>
      <c r="J14" s="98"/>
      <c r="K14" s="98">
        <v>354000</v>
      </c>
      <c r="L14" s="98"/>
      <c r="M14" s="98">
        <v>6773953725</v>
      </c>
      <c r="N14" s="98"/>
      <c r="O14" s="98">
        <v>-8335613257</v>
      </c>
      <c r="P14" s="98"/>
      <c r="Q14" s="98">
        <f t="shared" si="0"/>
        <v>-1561659532</v>
      </c>
      <c r="R14" s="118"/>
      <c r="S14" s="118"/>
      <c r="T14" s="118"/>
      <c r="U14" s="118"/>
      <c r="V14" s="118"/>
    </row>
    <row r="15" spans="1:22">
      <c r="A15" s="163" t="s">
        <v>100</v>
      </c>
      <c r="C15" s="98">
        <v>494000</v>
      </c>
      <c r="D15" s="98"/>
      <c r="E15" s="98">
        <v>7483765072</v>
      </c>
      <c r="F15" s="98"/>
      <c r="G15" s="98">
        <v>-7621262067</v>
      </c>
      <c r="H15" s="98"/>
      <c r="I15" s="98">
        <f t="shared" si="1"/>
        <v>-137496995</v>
      </c>
      <c r="J15" s="98"/>
      <c r="K15" s="98">
        <v>494000</v>
      </c>
      <c r="L15" s="98"/>
      <c r="M15" s="98">
        <v>7483765072</v>
      </c>
      <c r="N15" s="98"/>
      <c r="O15" s="98">
        <v>-9506083428</v>
      </c>
      <c r="P15" s="98"/>
      <c r="Q15" s="98">
        <f t="shared" si="0"/>
        <v>-2022318356</v>
      </c>
      <c r="R15" s="118"/>
      <c r="S15" s="118"/>
      <c r="T15" s="118"/>
      <c r="U15" s="118"/>
      <c r="V15" s="118"/>
    </row>
    <row r="16" spans="1:22">
      <c r="A16" s="163" t="s">
        <v>123</v>
      </c>
      <c r="C16" s="98">
        <v>440537</v>
      </c>
      <c r="D16" s="98"/>
      <c r="E16" s="98">
        <v>6305987595</v>
      </c>
      <c r="F16" s="98"/>
      <c r="G16" s="98">
        <v>-7032927829</v>
      </c>
      <c r="H16" s="98"/>
      <c r="I16" s="98">
        <f>G16+E16</f>
        <v>-726940234</v>
      </c>
      <c r="J16" s="98"/>
      <c r="K16" s="98">
        <v>440537</v>
      </c>
      <c r="L16" s="98"/>
      <c r="M16" s="98">
        <v>6305987595</v>
      </c>
      <c r="N16" s="98"/>
      <c r="O16" s="98">
        <v>-6698654874</v>
      </c>
      <c r="P16" s="98"/>
      <c r="Q16" s="98">
        <f t="shared" si="0"/>
        <v>-392667279</v>
      </c>
      <c r="R16" s="118"/>
      <c r="S16" s="118"/>
      <c r="T16" s="118"/>
      <c r="U16" s="118"/>
      <c r="V16" s="118"/>
    </row>
    <row r="17" spans="1:22">
      <c r="A17" s="163" t="s">
        <v>131</v>
      </c>
      <c r="C17" s="98">
        <v>11300000</v>
      </c>
      <c r="D17" s="98"/>
      <c r="E17" s="98">
        <v>83234788650</v>
      </c>
      <c r="F17" s="98"/>
      <c r="G17" s="98">
        <v>-76318809608</v>
      </c>
      <c r="H17" s="98"/>
      <c r="I17" s="98">
        <f>G17+E17</f>
        <v>6915979042</v>
      </c>
      <c r="J17" s="98"/>
      <c r="K17" s="98">
        <v>11300000</v>
      </c>
      <c r="L17" s="98"/>
      <c r="M17" s="98">
        <v>83234788650</v>
      </c>
      <c r="N17" s="98"/>
      <c r="O17" s="98">
        <v>-76318809608</v>
      </c>
      <c r="P17" s="98"/>
      <c r="Q17" s="98">
        <f t="shared" si="0"/>
        <v>6915979042</v>
      </c>
      <c r="R17" s="118"/>
      <c r="S17" s="118"/>
      <c r="T17" s="118"/>
      <c r="U17" s="118"/>
      <c r="V17" s="118"/>
    </row>
    <row r="18" spans="1:22">
      <c r="A18" s="163" t="s">
        <v>124</v>
      </c>
      <c r="C18" s="98">
        <v>8406</v>
      </c>
      <c r="D18" s="98"/>
      <c r="E18" s="98">
        <v>653187297</v>
      </c>
      <c r="F18" s="98"/>
      <c r="G18" s="98">
        <v>-721539248</v>
      </c>
      <c r="H18" s="98"/>
      <c r="I18" s="98">
        <f t="shared" si="1"/>
        <v>-68351951</v>
      </c>
      <c r="J18" s="98"/>
      <c r="K18" s="98">
        <v>8406</v>
      </c>
      <c r="L18" s="98"/>
      <c r="M18" s="98">
        <v>653187297</v>
      </c>
      <c r="N18" s="98"/>
      <c r="O18" s="98">
        <v>-806824775</v>
      </c>
      <c r="P18" s="98"/>
      <c r="Q18" s="98">
        <f t="shared" si="0"/>
        <v>-153637478</v>
      </c>
      <c r="R18" s="118"/>
      <c r="S18" s="118"/>
      <c r="T18" s="118"/>
      <c r="U18" s="118"/>
      <c r="V18" s="118"/>
    </row>
    <row r="19" spans="1:22">
      <c r="A19" s="163" t="s">
        <v>125</v>
      </c>
      <c r="C19" s="98">
        <v>85286</v>
      </c>
      <c r="D19" s="98"/>
      <c r="E19" s="98">
        <v>1842237860</v>
      </c>
      <c r="F19" s="98"/>
      <c r="G19" s="98">
        <v>-1948211043</v>
      </c>
      <c r="H19" s="98"/>
      <c r="I19" s="98">
        <f>G19+E19</f>
        <v>-105973183</v>
      </c>
      <c r="J19" s="98"/>
      <c r="K19" s="98">
        <v>85286</v>
      </c>
      <c r="L19" s="98"/>
      <c r="M19" s="98">
        <v>1842237860</v>
      </c>
      <c r="N19" s="98"/>
      <c r="O19" s="98">
        <v>-2174571777</v>
      </c>
      <c r="P19" s="98"/>
      <c r="Q19" s="98">
        <f t="shared" si="0"/>
        <v>-332333917</v>
      </c>
      <c r="R19" s="118"/>
      <c r="S19" s="118"/>
      <c r="T19" s="118"/>
      <c r="U19" s="118"/>
      <c r="V19" s="118"/>
    </row>
    <row r="20" spans="1:22">
      <c r="A20" s="163" t="s">
        <v>101</v>
      </c>
      <c r="C20" s="98">
        <v>214650</v>
      </c>
      <c r="D20" s="98"/>
      <c r="E20" s="98">
        <v>9230508738</v>
      </c>
      <c r="F20" s="98"/>
      <c r="G20" s="98">
        <v>-9576172727</v>
      </c>
      <c r="H20" s="98"/>
      <c r="I20" s="98">
        <f t="shared" si="1"/>
        <v>-345663989</v>
      </c>
      <c r="J20" s="98"/>
      <c r="K20" s="98">
        <v>214650</v>
      </c>
      <c r="L20" s="98"/>
      <c r="M20" s="98">
        <v>9230508738</v>
      </c>
      <c r="N20" s="98"/>
      <c r="O20" s="98">
        <v>-12411264712</v>
      </c>
      <c r="P20" s="98"/>
      <c r="Q20" s="98">
        <f t="shared" si="0"/>
        <v>-3180755974</v>
      </c>
      <c r="R20" s="118"/>
      <c r="S20" s="118"/>
      <c r="T20" s="118"/>
      <c r="U20" s="118"/>
      <c r="V20" s="118"/>
    </row>
    <row r="21" spans="1:22">
      <c r="A21" s="163" t="s">
        <v>102</v>
      </c>
      <c r="C21" s="98">
        <v>400000</v>
      </c>
      <c r="D21" s="98"/>
      <c r="E21" s="98">
        <v>9956404800</v>
      </c>
      <c r="F21" s="98"/>
      <c r="G21" s="98">
        <v>-11574718200</v>
      </c>
      <c r="H21" s="98"/>
      <c r="I21" s="98">
        <f>G21+E21</f>
        <v>-1618313400</v>
      </c>
      <c r="J21" s="98"/>
      <c r="K21" s="98">
        <v>400000</v>
      </c>
      <c r="L21" s="98"/>
      <c r="M21" s="98">
        <v>9956404800</v>
      </c>
      <c r="N21" s="98"/>
      <c r="O21" s="98">
        <v>-13480833946</v>
      </c>
      <c r="P21" s="98"/>
      <c r="Q21" s="98">
        <f t="shared" si="0"/>
        <v>-3524429146</v>
      </c>
      <c r="R21" s="118"/>
      <c r="S21" s="118"/>
      <c r="T21" s="118"/>
      <c r="U21" s="118"/>
      <c r="V21" s="118"/>
    </row>
    <row r="22" spans="1:22">
      <c r="A22" s="163" t="s">
        <v>126</v>
      </c>
      <c r="C22" s="98">
        <v>4862</v>
      </c>
      <c r="D22" s="98"/>
      <c r="E22" s="98">
        <v>129622971</v>
      </c>
      <c r="F22" s="98"/>
      <c r="G22" s="98">
        <v>-133151113</v>
      </c>
      <c r="H22" s="98"/>
      <c r="I22" s="98">
        <f>G22+E22</f>
        <v>-3528142</v>
      </c>
      <c r="J22" s="98"/>
      <c r="K22" s="98">
        <v>4862</v>
      </c>
      <c r="L22" s="98"/>
      <c r="M22" s="98">
        <v>129622971</v>
      </c>
      <c r="N22" s="98"/>
      <c r="O22" s="98">
        <v>-127012815</v>
      </c>
      <c r="P22" s="98"/>
      <c r="Q22" s="98">
        <f t="shared" si="0"/>
        <v>2610156</v>
      </c>
      <c r="R22" s="118"/>
      <c r="S22" s="118"/>
      <c r="T22" s="118"/>
      <c r="U22" s="118"/>
      <c r="V22" s="118"/>
    </row>
    <row r="23" spans="1:22">
      <c r="A23" s="163" t="s">
        <v>103</v>
      </c>
      <c r="C23" s="98">
        <v>630000</v>
      </c>
      <c r="D23" s="98"/>
      <c r="E23" s="98">
        <v>12606442696</v>
      </c>
      <c r="F23" s="98"/>
      <c r="G23" s="98">
        <v>-12913305931</v>
      </c>
      <c r="H23" s="98"/>
      <c r="I23" s="98">
        <f t="shared" si="1"/>
        <v>-306863235</v>
      </c>
      <c r="J23" s="98"/>
      <c r="K23" s="98">
        <v>630000</v>
      </c>
      <c r="L23" s="98"/>
      <c r="M23" s="98">
        <v>12606442696</v>
      </c>
      <c r="N23" s="98"/>
      <c r="O23" s="98">
        <v>-13723299839</v>
      </c>
      <c r="P23" s="98"/>
      <c r="Q23" s="98">
        <f t="shared" si="0"/>
        <v>-1116857143</v>
      </c>
      <c r="R23" s="118"/>
      <c r="S23" s="118"/>
      <c r="T23" s="118"/>
      <c r="U23" s="118"/>
      <c r="V23" s="118"/>
    </row>
    <row r="24" spans="1:22">
      <c r="A24" s="163" t="s">
        <v>104</v>
      </c>
      <c r="C24" s="98">
        <v>3142857</v>
      </c>
      <c r="D24" s="98"/>
      <c r="E24" s="98">
        <v>11400048900</v>
      </c>
      <c r="F24" s="98"/>
      <c r="G24" s="98">
        <v>-11109502301</v>
      </c>
      <c r="H24" s="98"/>
      <c r="I24" s="98">
        <f t="shared" si="1"/>
        <v>290546599</v>
      </c>
      <c r="J24" s="98"/>
      <c r="K24" s="98">
        <v>3142857</v>
      </c>
      <c r="L24" s="98"/>
      <c r="M24" s="98">
        <v>11400048900</v>
      </c>
      <c r="N24" s="98"/>
      <c r="O24" s="98">
        <v>-11010933634</v>
      </c>
      <c r="P24" s="98"/>
      <c r="Q24" s="98">
        <f t="shared" si="0"/>
        <v>389115266</v>
      </c>
      <c r="R24" s="118"/>
      <c r="S24" s="118"/>
      <c r="T24" s="118"/>
      <c r="U24" s="118"/>
      <c r="V24" s="118"/>
    </row>
    <row r="25" spans="1:22" ht="23.25" thickBot="1">
      <c r="A25" s="164"/>
      <c r="B25" s="164"/>
      <c r="C25" s="234"/>
      <c r="D25" s="164"/>
      <c r="E25" s="235">
        <f>SUM(E7:E24)</f>
        <v>261476399316</v>
      </c>
      <c r="F25" s="165"/>
      <c r="G25" s="235">
        <f>SUM(G7:G24)</f>
        <v>-257251154238</v>
      </c>
      <c r="H25" s="165"/>
      <c r="I25" s="235">
        <f>SUM(I7:I24)</f>
        <v>4225245078</v>
      </c>
      <c r="J25" s="165"/>
      <c r="K25" s="234"/>
      <c r="L25" s="165"/>
      <c r="M25" s="235">
        <f>SUM(M7:M24)</f>
        <v>261476399316</v>
      </c>
      <c r="N25" s="165"/>
      <c r="O25" s="235">
        <f>SUM(O7:O24)</f>
        <v>-279425114562</v>
      </c>
      <c r="P25" s="165"/>
      <c r="Q25" s="235">
        <f>SUM(Q7:Q24)</f>
        <v>-17948715246</v>
      </c>
      <c r="S25" s="118"/>
      <c r="T25" s="118"/>
      <c r="U25" s="118"/>
      <c r="V25" s="118"/>
    </row>
    <row r="26" spans="1:22" ht="7.5" customHeight="1" thickTop="1">
      <c r="A26" s="44"/>
      <c r="B26" s="44"/>
    </row>
    <row r="27" spans="1:22" ht="24.75" customHeight="1">
      <c r="A27" s="307" t="s">
        <v>45</v>
      </c>
      <c r="B27" s="308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9"/>
    </row>
    <row r="28" spans="1:22">
      <c r="Q28" s="166"/>
    </row>
    <row r="29" spans="1:22" s="167" customFormat="1" ht="24">
      <c r="I29" s="98"/>
      <c r="J29" s="168"/>
      <c r="K29" s="168"/>
      <c r="L29" s="168"/>
      <c r="M29" s="168"/>
      <c r="N29" s="168"/>
      <c r="O29" s="168"/>
      <c r="P29" s="168"/>
      <c r="Q29" s="98"/>
    </row>
    <row r="30" spans="1:22">
      <c r="A30" s="90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22">
      <c r="A31" s="90"/>
      <c r="C31" s="98"/>
      <c r="D31" s="98"/>
      <c r="E31" s="169"/>
      <c r="F31" s="98"/>
      <c r="G31" s="169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22" s="167" customFormat="1" ht="24">
      <c r="I32" s="151"/>
      <c r="J32" s="170"/>
      <c r="K32" s="170"/>
      <c r="L32" s="170"/>
      <c r="M32" s="170"/>
      <c r="N32" s="170"/>
      <c r="O32" s="170"/>
      <c r="P32" s="170"/>
      <c r="Q32" s="151"/>
    </row>
    <row r="33" spans="9:17" s="167" customFormat="1" ht="24">
      <c r="I33" s="98"/>
      <c r="Q33" s="98"/>
    </row>
    <row r="34" spans="9:17" s="167" customFormat="1" ht="24">
      <c r="I34" s="151"/>
      <c r="Q34" s="151"/>
    </row>
    <row r="35" spans="9:17" s="167" customFormat="1" ht="24"/>
    <row r="36" spans="9:17" s="167" customFormat="1" ht="24"/>
    <row r="37" spans="9:17" s="167" customFormat="1" ht="24"/>
    <row r="38" spans="9:17" s="167" customFormat="1" ht="24"/>
    <row r="39" spans="9:17" s="167" customFormat="1" ht="24"/>
    <row r="40" spans="9:17" s="167" customFormat="1" ht="24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27:Q27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روکش</vt:lpstr>
      <vt:lpstr> سهام</vt:lpstr>
      <vt:lpstr>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Sadaf Najiun</cp:lastModifiedBy>
  <cp:lastPrinted>2019-05-29T09:35:10Z</cp:lastPrinted>
  <dcterms:created xsi:type="dcterms:W3CDTF">2017-11-22T14:26:20Z</dcterms:created>
  <dcterms:modified xsi:type="dcterms:W3CDTF">2023-08-29T14:35:35Z</dcterms:modified>
</cp:coreProperties>
</file>