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Y:\fund\صندوق با تضمین کیان\گزارش ماهانه\4-تیر\"/>
    </mc:Choice>
  </mc:AlternateContent>
  <xr:revisionPtr revIDLastSave="0" documentId="13_ncr:1_{A19F05D4-B728-4E7B-81B7-CF7A25DDD426}" xr6:coauthVersionLast="47" xr6:coauthVersionMax="47" xr10:uidLastSave="{00000000-0000-0000-0000-000000000000}"/>
  <bookViews>
    <workbookView xWindow="-120" yWindow="-120" windowWidth="29040" windowHeight="15840" tabRatio="868" xr2:uid="{00000000-000D-0000-FFFF-FFFF00000000}"/>
  </bookViews>
  <sheets>
    <sheet name="روکش" sheetId="16" r:id="rId1"/>
    <sheet name=" سهام" sheetId="1" r:id="rId2"/>
    <sheet name="اوراق" sheetId="17" r:id="rId3"/>
    <sheet name="سپرده" sheetId="2" r:id="rId4"/>
    <sheet name="درآمدها" sheetId="11" r:id="rId5"/>
    <sheet name="سود اوراق بهادار و سپرده بانکی" sheetId="13" r:id="rId6"/>
    <sheet name="درآمد سود سهام" sheetId="18" r:id="rId7"/>
    <sheet name="درآمد ناشی ازفروش" sheetId="15" r:id="rId8"/>
    <sheet name="درآمد ناشی از تغییر قیمت  " sheetId="14" r:id="rId9"/>
    <sheet name="درآمد سرمایه گذاری در سهام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</sheets>
  <definedNames>
    <definedName name="_xlnm._FilterDatabase" localSheetId="1" hidden="1">' سهام'!$A$9:$W$9</definedName>
    <definedName name="_xlnm._FilterDatabase" localSheetId="11" hidden="1">'درآمد سپرده بانکی'!$A$7:$M$7</definedName>
    <definedName name="_xlnm._FilterDatabase" localSheetId="10" hidden="1">'درآمد سرمایه گذاری در اوراق بها'!$A$9:$Q$9</definedName>
    <definedName name="_xlnm._FilterDatabase" localSheetId="9" hidden="1">'درآمد سرمایه گذاری در سهام '!$A$10:$U$10</definedName>
    <definedName name="_xlnm._FilterDatabase" localSheetId="6" hidden="1">'درآمد سود سهام'!$A$7:$S$7</definedName>
    <definedName name="_xlnm._FilterDatabase" localSheetId="8" hidden="1">'درآمد ناشی از تغییر قیمت  '!$A$6:$Q$6</definedName>
    <definedName name="_xlnm._FilterDatabase" localSheetId="7" hidden="1">'درآمد ناشی ازفروش'!$A$6:$Q$6</definedName>
    <definedName name="_xlnm._FilterDatabase" localSheetId="3" hidden="1">سپرده!$A$8:$S$8</definedName>
    <definedName name="_xlnm._FilterDatabase" localSheetId="5" hidden="1">'سود اوراق بهادار و سپرده بانکی'!$A$6:$R$6</definedName>
    <definedName name="_xlnm.Print_Area" localSheetId="1">' سهام'!$A$1:$W$29</definedName>
    <definedName name="_xlnm.Print_Area" localSheetId="2">اوراق!$A$1:$AG$11</definedName>
    <definedName name="_xlnm.Print_Area" localSheetId="11">'درآمد سپرده بانکی'!$A$1:$L$12</definedName>
    <definedName name="_xlnm.Print_Area" localSheetId="10">'درآمد سرمایه گذاری در اوراق بها'!$A$1:$Q$12</definedName>
    <definedName name="_xlnm.Print_Area" localSheetId="9">'درآمد سرمایه گذاری در سهام '!$A$1:$U$30</definedName>
    <definedName name="_xlnm.Print_Area" localSheetId="6">'درآمد سود سهام'!$A$1:$S$17</definedName>
    <definedName name="_xlnm.Print_Area" localSheetId="8">'درآمد ناشی از تغییر قیمت  '!$A$1:$Q$29</definedName>
    <definedName name="_xlnm.Print_Area" localSheetId="7">'درآمد ناشی ازفروش'!$A$1:$Q$12</definedName>
    <definedName name="_xlnm.Print_Area" localSheetId="4">درآمدها!$A$1:$I$11</definedName>
    <definedName name="_xlnm.Print_Area" localSheetId="0">روکش!$A$1:$J$36</definedName>
    <definedName name="_xlnm.Print_Area" localSheetId="12">'سایر درآمدها'!$A$1:$E$11</definedName>
    <definedName name="_xlnm.Print_Area" localSheetId="3">سپرده!$A$1:$S$15</definedName>
    <definedName name="_xlnm.Print_Area" localSheetId="5">'سود اوراق بهادار و سپرده بانکی'!$A$1:$R$12</definedName>
    <definedName name="_xlnm.Print_Titles" localSheetId="1">' سهام'!$7:$9</definedName>
    <definedName name="_xlnm.Print_Titles" localSheetId="9">'درآمد سرمایه گذاری در سهام '!$7:$10</definedName>
    <definedName name="_xlnm.Print_Titles" localSheetId="8">'درآمد ناشی از تغییر قیمت  '!$5:$6</definedName>
    <definedName name="_xlnm.Print_Titles" localSheetId="7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3" l="1"/>
  <c r="N10" i="13" s="1"/>
  <c r="O31" i="5"/>
  <c r="M31" i="5"/>
  <c r="U11" i="5"/>
  <c r="E31" i="5"/>
  <c r="Q24" i="14"/>
  <c r="K25" i="14"/>
  <c r="C25" i="14"/>
  <c r="S9" i="18"/>
  <c r="S10" i="18"/>
  <c r="S11" i="18"/>
  <c r="S12" i="18"/>
  <c r="S13" i="18"/>
  <c r="S14" i="18"/>
  <c r="S8" i="18"/>
  <c r="M9" i="18"/>
  <c r="M10" i="18"/>
  <c r="M11" i="18"/>
  <c r="M12" i="18"/>
  <c r="M13" i="18"/>
  <c r="M14" i="18"/>
  <c r="M8" i="18"/>
  <c r="R8" i="13"/>
  <c r="R9" i="13"/>
  <c r="R7" i="13"/>
  <c r="L8" i="13"/>
  <c r="L10" i="13" s="1"/>
  <c r="L9" i="13"/>
  <c r="L7" i="13"/>
  <c r="I8" i="11"/>
  <c r="I10" i="11"/>
  <c r="I7" i="11"/>
  <c r="E10" i="11"/>
  <c r="E7" i="11"/>
  <c r="S10" i="2"/>
  <c r="S11" i="2"/>
  <c r="S12" i="2"/>
  <c r="S9" i="2"/>
  <c r="S13" i="2" s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10" i="1"/>
  <c r="E10" i="8"/>
  <c r="C10" i="8"/>
  <c r="I11" i="7"/>
  <c r="E9" i="11" s="1"/>
  <c r="E11" i="7"/>
  <c r="G8" i="7" s="1"/>
  <c r="S29" i="5"/>
  <c r="Q29" i="5"/>
  <c r="O29" i="5"/>
  <c r="M29" i="5"/>
  <c r="G29" i="5"/>
  <c r="E29" i="5"/>
  <c r="C29" i="5"/>
  <c r="Q25" i="14"/>
  <c r="O25" i="14"/>
  <c r="M25" i="14"/>
  <c r="I25" i="14"/>
  <c r="G25" i="14"/>
  <c r="E25" i="14"/>
  <c r="S15" i="18"/>
  <c r="Q15" i="18"/>
  <c r="O15" i="18"/>
  <c r="M15" i="18"/>
  <c r="K15" i="18"/>
  <c r="I15" i="18"/>
  <c r="R10" i="13"/>
  <c r="P10" i="13"/>
  <c r="J10" i="13"/>
  <c r="H10" i="13"/>
  <c r="Q13" i="2"/>
  <c r="O13" i="2"/>
  <c r="M13" i="2"/>
  <c r="K13" i="2"/>
  <c r="U28" i="1"/>
  <c r="S28" i="1"/>
  <c r="M28" i="1"/>
  <c r="J28" i="1"/>
  <c r="G28" i="1"/>
  <c r="E28" i="1"/>
  <c r="Q7" i="14"/>
  <c r="K8" i="7" l="1"/>
  <c r="K10" i="7"/>
  <c r="K9" i="7"/>
  <c r="G10" i="7"/>
  <c r="G9" i="7"/>
  <c r="E13" i="7"/>
  <c r="I9" i="11"/>
  <c r="I13" i="7"/>
  <c r="W28" i="1"/>
  <c r="I8" i="14" l="1"/>
  <c r="E8" i="11"/>
  <c r="S18" i="5" l="1"/>
  <c r="U18" i="5" s="1"/>
  <c r="S19" i="5"/>
  <c r="U19" i="5" s="1"/>
  <c r="S20" i="5"/>
  <c r="U20" i="5" s="1"/>
  <c r="S21" i="5"/>
  <c r="U21" i="5" s="1"/>
  <c r="S22" i="5"/>
  <c r="U22" i="5" s="1"/>
  <c r="S23" i="5"/>
  <c r="U23" i="5" s="1"/>
  <c r="S24" i="5"/>
  <c r="U24" i="5" s="1"/>
  <c r="S25" i="5"/>
  <c r="U25" i="5" s="1"/>
  <c r="S26" i="5"/>
  <c r="U26" i="5" s="1"/>
  <c r="I22" i="5"/>
  <c r="K22" i="5" s="1"/>
  <c r="I15" i="5"/>
  <c r="K15" i="5" s="1"/>
  <c r="I18" i="5"/>
  <c r="K18" i="5" s="1"/>
  <c r="I19" i="5"/>
  <c r="K19" i="5" s="1"/>
  <c r="I20" i="5"/>
  <c r="K20" i="5" s="1"/>
  <c r="I21" i="5"/>
  <c r="K21" i="5" s="1"/>
  <c r="I23" i="5"/>
  <c r="K23" i="5" s="1"/>
  <c r="I24" i="5"/>
  <c r="K24" i="5" s="1"/>
  <c r="I25" i="5"/>
  <c r="K25" i="5" s="1"/>
  <c r="I26" i="5"/>
  <c r="K26" i="5" s="1"/>
  <c r="I27" i="5"/>
  <c r="K27" i="5" s="1"/>
  <c r="I28" i="5"/>
  <c r="K28" i="5" s="1"/>
  <c r="Q18" i="14"/>
  <c r="Q15" i="14"/>
  <c r="Q16" i="14"/>
  <c r="Q17" i="14"/>
  <c r="Q19" i="14"/>
  <c r="Q20" i="14"/>
  <c r="Q21" i="14"/>
  <c r="Q22" i="14"/>
  <c r="Q23" i="14"/>
  <c r="I20" i="14"/>
  <c r="I22" i="14"/>
  <c r="I13" i="14"/>
  <c r="I15" i="14"/>
  <c r="I16" i="14"/>
  <c r="I17" i="14"/>
  <c r="I18" i="14"/>
  <c r="I19" i="14"/>
  <c r="I21" i="14"/>
  <c r="I23" i="14"/>
  <c r="I24" i="14"/>
  <c r="A3" i="17" l="1"/>
  <c r="Q11" i="6" l="1"/>
  <c r="S12" i="5" l="1"/>
  <c r="U12" i="5" s="1"/>
  <c r="S13" i="5"/>
  <c r="U13" i="5" s="1"/>
  <c r="S14" i="5"/>
  <c r="U14" i="5" s="1"/>
  <c r="S15" i="5"/>
  <c r="U15" i="5" s="1"/>
  <c r="S16" i="5"/>
  <c r="U16" i="5" s="1"/>
  <c r="S17" i="5"/>
  <c r="U17" i="5" s="1"/>
  <c r="S27" i="5"/>
  <c r="U27" i="5" s="1"/>
  <c r="S28" i="5"/>
  <c r="U28" i="5" s="1"/>
  <c r="S11" i="5"/>
  <c r="U29" i="5" s="1"/>
  <c r="I12" i="5"/>
  <c r="I13" i="5"/>
  <c r="K13" i="5" s="1"/>
  <c r="I14" i="5"/>
  <c r="K14" i="5" s="1"/>
  <c r="I16" i="5"/>
  <c r="K16" i="5" s="1"/>
  <c r="I17" i="5"/>
  <c r="K17" i="5" s="1"/>
  <c r="I11" i="5"/>
  <c r="K11" i="5" s="1"/>
  <c r="K12" i="5" l="1"/>
  <c r="I29" i="5"/>
  <c r="K29" i="5"/>
  <c r="Q10" i="6"/>
  <c r="I10" i="6"/>
  <c r="Q8" i="15" l="1"/>
  <c r="O8" i="15"/>
  <c r="M8" i="15"/>
  <c r="I8" i="15"/>
  <c r="G8" i="15"/>
  <c r="E8" i="15"/>
  <c r="L28" i="1"/>
  <c r="Q8" i="14"/>
  <c r="Q9" i="14"/>
  <c r="Q10" i="14"/>
  <c r="Q11" i="14"/>
  <c r="Q12" i="14"/>
  <c r="Q13" i="14"/>
  <c r="Q14" i="14"/>
  <c r="I9" i="14"/>
  <c r="I10" i="14"/>
  <c r="I11" i="14"/>
  <c r="I12" i="14"/>
  <c r="I14" i="14"/>
  <c r="I7" i="14"/>
  <c r="D28" i="1"/>
  <c r="AG10" i="17" l="1"/>
  <c r="O11" i="6" l="1"/>
  <c r="M11" i="6"/>
  <c r="K11" i="6"/>
  <c r="G11" i="6"/>
  <c r="E11" i="6"/>
  <c r="C11" i="6"/>
  <c r="I11" i="6" l="1"/>
  <c r="K11" i="7"/>
  <c r="AE10" i="17"/>
  <c r="AC10" i="17"/>
  <c r="W10" i="17"/>
  <c r="T10" i="17"/>
  <c r="G11" i="7" l="1"/>
  <c r="I11" i="11"/>
  <c r="E11" i="11"/>
  <c r="Q10" i="13"/>
  <c r="J15" i="18"/>
  <c r="L15" i="18"/>
  <c r="N15" i="18"/>
  <c r="R15" i="18"/>
  <c r="G8" i="11" l="1"/>
  <c r="G10" i="11"/>
  <c r="G7" i="11"/>
  <c r="G9" i="11"/>
  <c r="O10" i="17"/>
  <c r="Q10" i="17"/>
  <c r="G11" i="11" l="1"/>
  <c r="D11" i="6"/>
  <c r="F11" i="6"/>
  <c r="H11" i="6"/>
  <c r="J11" i="6"/>
  <c r="L11" i="6"/>
  <c r="N11" i="6"/>
  <c r="P11" i="6"/>
  <c r="A3" i="14" l="1"/>
  <c r="A3" i="8" l="1"/>
  <c r="A3" i="7"/>
  <c r="A3" i="6"/>
  <c r="A3" i="5"/>
  <c r="A3" i="15"/>
  <c r="A3" i="13"/>
  <c r="A3" i="2" l="1"/>
  <c r="A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<sst xmlns="http://schemas.openxmlformats.org/spreadsheetml/2006/main" count="327" uniqueCount="137">
  <si>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</si>
  <si>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</si>
  <si>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</si>
  <si>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</si>
  <si>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</si>
  <si>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</si>
  <si>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</si>
  <si>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</si>
  <si>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</si>
  <si>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</si>
  <si>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</si>
  <si>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</si>
  <si>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</si>
  <si>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</si>
  <si>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</si>
  <si>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</si>
  <si>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</si>
  <si>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</si>
  <si>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</si>
  <si>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</si>
  <si>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</si>
  <si>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</si>
  <si>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</si>
  <si>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</si>
  <si>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</si>
  <si>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</si>
  <si>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</si>
  <si>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</si>
  <si>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</si>
  <si>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</si>
  <si>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</si>
  <si>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</si>
  <si>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</si>
  <si>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</si>
  <si>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</si>
  <si>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</si>
  <si>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</si>
  <si>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</si>
  <si>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</si>
  <si>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</si>
  <si>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</si>
  <si>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تاریخ دریافت سود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</si>
  <si>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</si>
  <si>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</si>
  <si>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</si>
  <si>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</si>
  <si>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</si>
  <si>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</si>
  <si>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</si>
  <si>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</si>
  <si>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</si>
  <si>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</si>
  <si>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</si>
  <si>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</si>
  <si>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</si>
  <si>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</si>
  <si>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</si>
  <si>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</si>
  <si>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</si>
  <si>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</si>
  <si>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.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</si>
  <si>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</si>
  <si>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</si>
  <si>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</si>
  <si>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</si>
  <si>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</si>
  <si>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</si>
  <si>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</si>
  <si>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</si>
  <si>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</si>
  <si>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</si>
  <si>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</si>
  <si>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</si>
  <si>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</si>
  <si>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</si>
  <si>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</si>
  <si>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</si>
  <si>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</si>
  <si>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</si>
  <si>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</si>
  <si>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</si>
  <si>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</si>
  <si>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</si>
  <si>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</si>
  <si>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</si>
  <si>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</si>
  <si>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</si>
  <si>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</si>
  <si>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</si>
  <si>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</si>
  <si>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دارایی‌ها</t>
  </si>
  <si>
    <t>درآمدها</t>
  </si>
  <si>
    <t>کوتاه مدت</t>
  </si>
  <si>
    <t>-</t>
  </si>
  <si>
    <t>صندوق سرمایه گذاری با تضمین اصل سرمایه کیان</t>
  </si>
  <si>
    <t>1402/03/31</t>
  </si>
  <si>
    <t>فولاد کاوه جنوب کیش (کاوه)</t>
  </si>
  <si>
    <t>سر. صبا تامین (صبا)</t>
  </si>
  <si>
    <t>سر. غدیر (وغدیر)</t>
  </si>
  <si>
    <t>صنایع پتروشیمی کرمانشاه (کرماشا)</t>
  </si>
  <si>
    <t>سر. صندوق بازنشستگی (وصندوق)</t>
  </si>
  <si>
    <t>پتروشیمی جم (جم)</t>
  </si>
  <si>
    <t>مبین انرژی خلیج فارس (مبین)</t>
  </si>
  <si>
    <t>توسعه معدنی و صنعتی صبانور (کنور)</t>
  </si>
  <si>
    <t>بانک خاورمیانه (وخاور)</t>
  </si>
  <si>
    <t>کوتاه مدت خاورمیانه</t>
  </si>
  <si>
    <t>کوتاه مدت پاسارگاد</t>
  </si>
  <si>
    <t>پاسارگاد209.8100.15644767.1 -کوتاه مدت</t>
  </si>
  <si>
    <t>پاسارگاد209.307.15644767.1</t>
  </si>
  <si>
    <t>100510810707074934</t>
  </si>
  <si>
    <t>209140156447671</t>
  </si>
  <si>
    <t>209.8100.15644767.1</t>
  </si>
  <si>
    <t>209.307.15644767.1</t>
  </si>
  <si>
    <t>درآمد حاصل از سرمایه­گذاری در سهام و حق تقدم سهام و صندوق‌های سرمایه‌گذاری</t>
  </si>
  <si>
    <t>کارمزد ابطال واحدهای سرمایه گذاری</t>
  </si>
  <si>
    <t>تعدیل کارمزد کارگزاری</t>
  </si>
  <si>
    <t>1402/03/27</t>
  </si>
  <si>
    <t>منتهی به 1402/04/31</t>
  </si>
  <si>
    <t>برای ماه منتهی به 1402/04/31</t>
  </si>
  <si>
    <t>1402/04/31</t>
  </si>
  <si>
    <t>سیمان صوفیان (سصوفی)</t>
  </si>
  <si>
    <t>صبا فولاد خلیج فارس (فصبا)</t>
  </si>
  <si>
    <t>بین المللی توسعه صنایع و معادن غدیر (وکغدیر)</t>
  </si>
  <si>
    <t>خمیر مایه رضوی (غمایه)</t>
  </si>
  <si>
    <t>سیمان آبیک (سآبیک)</t>
  </si>
  <si>
    <t>پتروشیمی تندگویان (شگویا)</t>
  </si>
  <si>
    <t>سیمان خاش (سخاش)</t>
  </si>
  <si>
    <t>سیمان مازندران (سمازن)</t>
  </si>
  <si>
    <t>سپید ماکیان (سپید)</t>
  </si>
  <si>
    <t>1402/04/14</t>
  </si>
  <si>
    <t>1402/04/21</t>
  </si>
  <si>
    <t>1402/04/29</t>
  </si>
  <si>
    <t>1402/04/24</t>
  </si>
  <si>
    <t>طی تیر ماه</t>
  </si>
  <si>
    <t>از ابتدای سال مالی تا پایان تیر ماه</t>
  </si>
  <si>
    <t>از ابتدای سال مالی تا تیر ماه</t>
  </si>
  <si>
    <t>بلند مدت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</si>
</sst>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0.0%"/>
    <numFmt numFmtId="167" formatCode="_(* #,##0.0_);_(* \(#,##0.0\);_(* &quot;-&quot;??_);_(@_)"/>
    <numFmt numFmtId="168" formatCode="_(* #,##0.000_);_(* \(#,##0.000\);_(* &quot;-&quot;??_);_(@_)"/>
    <numFmt numFmtId="169" formatCode="_(* #,##0.000000_);_(* \(#,##0.000000\);_(* &quot;-&quot;??_);_(@_)"/>
  </numFmts>
  <fonts count="4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11"/>
      <color rgb="FFFF0000"/>
      <name val="B Mitra"/>
      <charset val="178"/>
    </font>
    <font>
      <b/>
      <sz val="9"/>
      <color rgb="FF2E2E2E"/>
      <name val="IranSansFaNum"/>
    </font>
    <font>
      <sz val="11"/>
      <color theme="1"/>
      <name val="Tahoma"/>
      <family val="2"/>
    </font>
    <font>
      <b/>
      <sz val="11"/>
      <color rgb="FF2E2E2E"/>
      <name val="IranSansFaNum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C5C5C5"/>
      </left>
      <right/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62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20" fillId="0" borderId="0" xfId="0" applyFont="1"/>
    <xf numFmtId="0" fontId="20" fillId="0" borderId="0" xfId="0" applyFont="1" applyAlignment="1">
      <alignment vertical="center" wrapText="1"/>
    </xf>
    <xf numFmtId="37" fontId="13" fillId="0" borderId="0" xfId="0" applyNumberFormat="1" applyFont="1" applyAlignment="1">
      <alignment horizontal="right" vertical="center" wrapText="1"/>
    </xf>
    <xf numFmtId="0" fontId="20" fillId="0" borderId="1" xfId="0" applyFont="1" applyFill="1" applyBorder="1" applyAlignment="1">
      <alignment horizontal="center"/>
    </xf>
    <xf numFmtId="164" fontId="14" fillId="0" borderId="0" xfId="1" applyNumberFormat="1" applyFont="1"/>
    <xf numFmtId="164" fontId="10" fillId="0" borderId="0" xfId="1" applyNumberFormat="1" applyFont="1"/>
    <xf numFmtId="165" fontId="15" fillId="0" borderId="0" xfId="1" applyNumberFormat="1" applyFont="1"/>
    <xf numFmtId="165" fontId="10" fillId="0" borderId="0" xfId="1" applyNumberFormat="1" applyFont="1"/>
    <xf numFmtId="165" fontId="10" fillId="0" borderId="0" xfId="1" applyNumberFormat="1" applyFont="1" applyFill="1"/>
    <xf numFmtId="165" fontId="10" fillId="0" borderId="1" xfId="1" applyNumberFormat="1" applyFont="1" applyBorder="1" applyAlignment="1">
      <alignment horizontal="center" vertical="center"/>
    </xf>
    <xf numFmtId="165" fontId="10" fillId="0" borderId="0" xfId="1" applyNumberFormat="1" applyFont="1" applyAlignment="1">
      <alignment horizontal="center" vertical="center"/>
    </xf>
    <xf numFmtId="165" fontId="10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 wrapText="1"/>
    </xf>
    <xf numFmtId="164" fontId="10" fillId="0" borderId="0" xfId="1" applyNumberFormat="1" applyFont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164" fontId="22" fillId="0" borderId="8" xfId="1" applyNumberFormat="1" applyFont="1" applyBorder="1" applyAlignment="1">
      <alignment horizontal="left" vertical="center"/>
    </xf>
    <xf numFmtId="165" fontId="14" fillId="0" borderId="0" xfId="1" applyNumberFormat="1" applyFont="1"/>
    <xf numFmtId="0" fontId="18" fillId="0" borderId="0" xfId="0" applyFont="1"/>
    <xf numFmtId="0" fontId="18" fillId="0" borderId="0" xfId="0" applyFont="1" applyFill="1"/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Border="1" applyAlignment="1">
      <alignment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0" fillId="0" borderId="0" xfId="0" applyFont="1" applyAlignment="1">
      <alignment horizontal="right" vertical="center" wrapText="1" readingOrder="2"/>
    </xf>
    <xf numFmtId="3" fontId="20" fillId="0" borderId="0" xfId="0" applyNumberFormat="1" applyFont="1"/>
    <xf numFmtId="164" fontId="20" fillId="0" borderId="0" xfId="0" applyNumberFormat="1" applyFont="1"/>
    <xf numFmtId="0" fontId="10" fillId="0" borderId="0" xfId="0" applyFont="1" applyFill="1"/>
    <xf numFmtId="0" fontId="1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 readingOrder="2"/>
    </xf>
    <xf numFmtId="0" fontId="29" fillId="0" borderId="1" xfId="0" applyFont="1" applyBorder="1" applyAlignment="1">
      <alignment vertical="center" wrapText="1" readingOrder="2"/>
    </xf>
    <xf numFmtId="3" fontId="10" fillId="0" borderId="0" xfId="0" applyNumberFormat="1" applyFont="1"/>
    <xf numFmtId="164" fontId="10" fillId="0" borderId="0" xfId="0" applyNumberFormat="1" applyFont="1"/>
    <xf numFmtId="0" fontId="5" fillId="0" borderId="0" xfId="0" applyFont="1" applyAlignment="1">
      <alignment horizontal="center"/>
    </xf>
    <xf numFmtId="0" fontId="3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164" fontId="6" fillId="0" borderId="2" xfId="0" applyNumberFormat="1" applyFont="1" applyBorder="1" applyAlignment="1">
      <alignment horizontal="center" vertical="center" readingOrder="2"/>
    </xf>
    <xf numFmtId="10" fontId="8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31" fillId="0" borderId="0" xfId="1" applyNumberFormat="1" applyFont="1" applyBorder="1" applyAlignment="1">
      <alignment vertical="center" wrapText="1" readingOrder="2"/>
    </xf>
    <xf numFmtId="0" fontId="9" fillId="0" borderId="0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0" fillId="0" borderId="0" xfId="0" applyFont="1" applyFill="1"/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Fill="1" applyAlignment="1">
      <alignment vertical="center"/>
    </xf>
    <xf numFmtId="164" fontId="20" fillId="0" borderId="0" xfId="1" applyNumberFormat="1" applyFont="1" applyAlignment="1">
      <alignment vertical="center"/>
    </xf>
    <xf numFmtId="164" fontId="10" fillId="0" borderId="0" xfId="1" applyNumberFormat="1" applyFont="1" applyAlignment="1">
      <alignment vertical="center"/>
    </xf>
    <xf numFmtId="164" fontId="22" fillId="0" borderId="0" xfId="1" applyNumberFormat="1" applyFont="1" applyBorder="1" applyAlignment="1">
      <alignment horizontal="left" vertical="center"/>
    </xf>
    <xf numFmtId="164" fontId="15" fillId="0" borderId="0" xfId="1" applyNumberFormat="1" applyFont="1" applyAlignment="1">
      <alignment vertical="center"/>
    </xf>
    <xf numFmtId="0" fontId="16" fillId="0" borderId="0" xfId="0" applyFont="1" applyFill="1" applyAlignment="1">
      <alignment vertical="center"/>
    </xf>
    <xf numFmtId="164" fontId="18" fillId="0" borderId="8" xfId="1" applyNumberFormat="1" applyFont="1" applyBorder="1" applyAlignment="1">
      <alignment vertical="center"/>
    </xf>
    <xf numFmtId="164" fontId="12" fillId="0" borderId="8" xfId="1" applyNumberFormat="1" applyFont="1" applyBorder="1" applyAlignment="1">
      <alignment vertical="center"/>
    </xf>
    <xf numFmtId="10" fontId="8" fillId="0" borderId="0" xfId="2" applyNumberFormat="1" applyFont="1" applyAlignment="1">
      <alignment horizontal="center" vertical="center"/>
    </xf>
    <xf numFmtId="2" fontId="10" fillId="0" borderId="9" xfId="0" applyNumberFormat="1" applyFont="1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164" fontId="9" fillId="0" borderId="0" xfId="1" applyNumberFormat="1" applyFont="1" applyFill="1" applyAlignment="1">
      <alignment vertical="center"/>
    </xf>
    <xf numFmtId="37" fontId="3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64" fontId="42" fillId="0" borderId="0" xfId="1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0" fillId="0" borderId="0" xfId="1" applyNumberFormat="1" applyFont="1" applyBorder="1" applyAlignment="1">
      <alignment vertical="center" wrapText="1"/>
    </xf>
    <xf numFmtId="164" fontId="10" fillId="0" borderId="0" xfId="1" applyNumberFormat="1" applyFont="1" applyBorder="1" applyAlignment="1">
      <alignment vertical="center"/>
    </xf>
    <xf numFmtId="165" fontId="10" fillId="0" borderId="0" xfId="1" applyNumberFormat="1" applyFont="1" applyAlignment="1"/>
    <xf numFmtId="165" fontId="10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 wrapText="1"/>
    </xf>
    <xf numFmtId="0" fontId="10" fillId="0" borderId="0" xfId="0" quotePrefix="1" applyFont="1" applyAlignment="1">
      <alignment horizontal="right" vertical="center"/>
    </xf>
    <xf numFmtId="37" fontId="34" fillId="0" borderId="0" xfId="0" quotePrefix="1" applyNumberFormat="1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164" fontId="6" fillId="0" borderId="2" xfId="1" applyNumberFormat="1" applyFont="1" applyFill="1" applyBorder="1" applyAlignment="1">
      <alignment horizontal="right" vertical="center" readingOrder="2"/>
    </xf>
    <xf numFmtId="164" fontId="29" fillId="0" borderId="0" xfId="1" applyNumberFormat="1" applyFont="1" applyBorder="1" applyAlignment="1">
      <alignment horizontal="right" vertical="center" wrapText="1" readingOrder="2"/>
    </xf>
    <xf numFmtId="3" fontId="44" fillId="2" borderId="0" xfId="0" applyNumberFormat="1" applyFont="1" applyFill="1" applyAlignment="1">
      <alignment vertical="center"/>
    </xf>
    <xf numFmtId="3" fontId="46" fillId="2" borderId="0" xfId="0" applyNumberFormat="1" applyFont="1" applyFill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14" fillId="0" borderId="12" xfId="0" applyNumberFormat="1" applyFont="1" applyFill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5" fontId="23" fillId="0" borderId="1" xfId="1" applyNumberFormat="1" applyFont="1" applyBorder="1" applyAlignment="1">
      <alignment horizontal="center" vertical="center" wrapText="1" readingOrder="2"/>
    </xf>
    <xf numFmtId="0" fontId="17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Border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0" fillId="0" borderId="3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1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169" fontId="6" fillId="0" borderId="0" xfId="1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 readingOrder="2"/>
    </xf>
    <xf numFmtId="0" fontId="5" fillId="0" borderId="0" xfId="0" applyFont="1" applyFill="1" applyAlignment="1">
      <alignment horizontal="center" vertical="center" wrapText="1" readingOrder="2"/>
    </xf>
    <xf numFmtId="0" fontId="5" fillId="0" borderId="0" xfId="0" applyFont="1" applyFill="1" applyBorder="1" applyAlignment="1">
      <alignment vertical="center" wrapText="1" readingOrder="2"/>
    </xf>
    <xf numFmtId="164" fontId="5" fillId="0" borderId="1" xfId="1" applyNumberFormat="1" applyFont="1" applyFill="1" applyBorder="1" applyAlignment="1">
      <alignment horizontal="center" vertical="center" wrapText="1" readingOrder="2"/>
    </xf>
    <xf numFmtId="164" fontId="5" fillId="0" borderId="0" xfId="1" applyNumberFormat="1" applyFont="1" applyFill="1" applyBorder="1" applyAlignment="1">
      <alignment vertical="center" wrapText="1" readingOrder="2"/>
    </xf>
    <xf numFmtId="164" fontId="6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center" vertical="center" wrapText="1" readingOrder="2"/>
    </xf>
    <xf numFmtId="0" fontId="6" fillId="0" borderId="0" xfId="0" applyFont="1" applyFill="1" applyAlignment="1">
      <alignment vertical="center" wrapText="1" readingOrder="2"/>
    </xf>
    <xf numFmtId="164" fontId="6" fillId="0" borderId="0" xfId="1" applyNumberFormat="1" applyFont="1" applyFill="1" applyBorder="1" applyAlignment="1">
      <alignment horizontal="center" vertical="center" readingOrder="2"/>
    </xf>
    <xf numFmtId="164" fontId="6" fillId="0" borderId="0" xfId="1" applyNumberFormat="1" applyFont="1" applyFill="1" applyBorder="1" applyAlignment="1">
      <alignment horizontal="center" vertical="center" wrapText="1" readingOrder="2"/>
    </xf>
    <xf numFmtId="164" fontId="6" fillId="0" borderId="3" xfId="1" applyNumberFormat="1" applyFont="1" applyFill="1" applyBorder="1" applyAlignment="1">
      <alignment horizontal="center" vertical="center" wrapText="1" readingOrder="2"/>
    </xf>
    <xf numFmtId="164" fontId="6" fillId="0" borderId="0" xfId="1" applyNumberFormat="1" applyFont="1" applyFill="1" applyBorder="1" applyAlignment="1">
      <alignment horizontal="center" vertical="center" readingOrder="2"/>
    </xf>
    <xf numFmtId="164" fontId="6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 readingOrder="2"/>
    </xf>
    <xf numFmtId="164" fontId="6" fillId="0" borderId="0" xfId="1" applyNumberFormat="1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center" vertical="center" readingOrder="2"/>
    </xf>
    <xf numFmtId="10" fontId="6" fillId="0" borderId="3" xfId="2" applyNumberFormat="1" applyFont="1" applyFill="1" applyBorder="1" applyAlignment="1">
      <alignment horizontal="center" vertical="center" wrapText="1" readingOrder="2"/>
    </xf>
    <xf numFmtId="0" fontId="6" fillId="0" borderId="1" xfId="0" applyFont="1" applyFill="1" applyBorder="1" applyAlignment="1">
      <alignment horizontal="center" vertical="center" wrapText="1" readingOrder="2"/>
    </xf>
    <xf numFmtId="164" fontId="6" fillId="0" borderId="1" xfId="1" applyNumberFormat="1" applyFont="1" applyFill="1" applyBorder="1" applyAlignment="1">
      <alignment horizontal="center" vertical="center" readingOrder="2"/>
    </xf>
    <xf numFmtId="164" fontId="6" fillId="0" borderId="0" xfId="1" applyNumberFormat="1" applyFont="1" applyFill="1" applyAlignment="1">
      <alignment horizontal="center" vertical="center" wrapText="1" readingOrder="2"/>
    </xf>
    <xf numFmtId="164" fontId="6" fillId="0" borderId="1" xfId="1" applyNumberFormat="1" applyFont="1" applyFill="1" applyBorder="1" applyAlignment="1">
      <alignment horizontal="center" vertical="center" wrapText="1" readingOrder="2"/>
    </xf>
    <xf numFmtId="164" fontId="6" fillId="0" borderId="1" xfId="1" applyNumberFormat="1" applyFont="1" applyFill="1" applyBorder="1" applyAlignment="1">
      <alignment horizontal="center" vertical="center"/>
    </xf>
    <xf numFmtId="10" fontId="6" fillId="0" borderId="1" xfId="2" applyNumberFormat="1" applyFont="1" applyFill="1" applyBorder="1" applyAlignment="1">
      <alignment horizontal="center" vertical="center" wrapText="1" readingOrder="2"/>
    </xf>
    <xf numFmtId="37" fontId="8" fillId="0" borderId="0" xfId="0" quotePrefix="1" applyNumberFormat="1" applyFont="1" applyFill="1" applyAlignment="1">
      <alignment horizontal="right" vertical="center" wrapText="1"/>
    </xf>
    <xf numFmtId="37" fontId="8" fillId="0" borderId="0" xfId="0" applyNumberFormat="1" applyFont="1" applyFill="1" applyAlignment="1">
      <alignment horizontal="center" vertical="center"/>
    </xf>
    <xf numFmtId="3" fontId="6" fillId="0" borderId="0" xfId="1" applyNumberFormat="1" applyFont="1" applyFill="1" applyAlignment="1">
      <alignment vertical="center"/>
    </xf>
    <xf numFmtId="10" fontId="8" fillId="0" borderId="0" xfId="2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vertical="center"/>
    </xf>
    <xf numFmtId="3" fontId="44" fillId="0" borderId="0" xfId="0" applyNumberFormat="1" applyFont="1" applyFill="1"/>
    <xf numFmtId="168" fontId="6" fillId="0" borderId="0" xfId="0" applyNumberFormat="1" applyFont="1" applyFill="1" applyAlignment="1">
      <alignment vertical="center"/>
    </xf>
    <xf numFmtId="10" fontId="6" fillId="0" borderId="2" xfId="2" applyNumberFormat="1" applyFont="1" applyFill="1" applyBorder="1" applyAlignment="1">
      <alignment horizontal="center" vertical="center" readingOrder="2"/>
    </xf>
    <xf numFmtId="10" fontId="6" fillId="0" borderId="0" xfId="2" applyNumberFormat="1" applyFont="1" applyFill="1" applyAlignment="1">
      <alignment horizontal="center" vertical="center"/>
    </xf>
    <xf numFmtId="3" fontId="44" fillId="0" borderId="16" xfId="0" applyNumberFormat="1" applyFont="1" applyFill="1" applyBorder="1" applyAlignment="1">
      <alignment vertical="center"/>
    </xf>
    <xf numFmtId="164" fontId="6" fillId="0" borderId="0" xfId="1" applyNumberFormat="1" applyFont="1" applyFill="1" applyAlignment="1">
      <alignment vertical="center" wrapText="1"/>
    </xf>
    <xf numFmtId="0" fontId="16" fillId="0" borderId="0" xfId="0" applyFont="1" applyFill="1"/>
    <xf numFmtId="0" fontId="19" fillId="0" borderId="0" xfId="0" applyFont="1" applyFill="1" applyAlignment="1">
      <alignment horizontal="right" vertical="center" readingOrder="2"/>
    </xf>
    <xf numFmtId="0" fontId="16" fillId="0" borderId="0" xfId="0" applyFont="1" applyFill="1" applyAlignment="1"/>
    <xf numFmtId="0" fontId="20" fillId="0" borderId="1" xfId="0" applyFont="1" applyFill="1" applyBorder="1"/>
    <xf numFmtId="164" fontId="20" fillId="0" borderId="1" xfId="1" applyNumberFormat="1" applyFont="1" applyFill="1" applyBorder="1"/>
    <xf numFmtId="0" fontId="18" fillId="0" borderId="0" xfId="0" applyFont="1" applyFill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vertical="center" wrapText="1" readingOrder="2"/>
    </xf>
    <xf numFmtId="164" fontId="18" fillId="0" borderId="1" xfId="1" applyNumberFormat="1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/>
    </xf>
    <xf numFmtId="0" fontId="18" fillId="0" borderId="1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 readingOrder="2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 readingOrder="2"/>
    </xf>
    <xf numFmtId="164" fontId="20" fillId="0" borderId="0" xfId="1" applyNumberFormat="1" applyFont="1" applyFill="1" applyBorder="1" applyAlignment="1">
      <alignment horizontal="center" vertical="center" readingOrder="2"/>
    </xf>
    <xf numFmtId="0" fontId="20" fillId="0" borderId="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 readingOrder="2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 readingOrder="2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 readingOrder="2"/>
    </xf>
    <xf numFmtId="0" fontId="20" fillId="0" borderId="0" xfId="0" applyFont="1" applyFill="1" applyAlignment="1">
      <alignment horizontal="center" vertical="center" wrapText="1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20" fillId="0" borderId="1" xfId="0" applyFont="1" applyFill="1" applyBorder="1" applyAlignment="1">
      <alignment horizontal="center" vertical="center"/>
    </xf>
    <xf numFmtId="0" fontId="20" fillId="0" borderId="0" xfId="0" applyFont="1" applyFill="1" applyBorder="1"/>
    <xf numFmtId="0" fontId="20" fillId="0" borderId="1" xfId="0" applyFont="1" applyFill="1" applyBorder="1" applyAlignment="1">
      <alignment horizontal="center" vertical="center" readingOrder="2"/>
    </xf>
    <xf numFmtId="37" fontId="13" fillId="0" borderId="0" xfId="0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37" fontId="13" fillId="0" borderId="0" xfId="0" applyNumberFormat="1" applyFont="1" applyFill="1" applyAlignment="1">
      <alignment horizontal="center" vertical="center" wrapText="1"/>
    </xf>
    <xf numFmtId="164" fontId="20" fillId="0" borderId="0" xfId="1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164" fontId="20" fillId="0" borderId="0" xfId="0" applyNumberFormat="1" applyFont="1" applyFill="1"/>
    <xf numFmtId="167" fontId="20" fillId="0" borderId="0" xfId="1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 readingOrder="2"/>
    </xf>
    <xf numFmtId="164" fontId="20" fillId="0" borderId="2" xfId="1" applyNumberFormat="1" applyFont="1" applyFill="1" applyBorder="1" applyAlignment="1">
      <alignment horizontal="center" vertical="center" readingOrder="2"/>
    </xf>
    <xf numFmtId="10" fontId="13" fillId="0" borderId="8" xfId="2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164" fontId="16" fillId="0" borderId="0" xfId="0" applyNumberFormat="1" applyFont="1" applyFill="1"/>
    <xf numFmtId="0" fontId="35" fillId="0" borderId="0" xfId="0" applyFont="1" applyFill="1" applyAlignment="1">
      <alignment horizontal="center"/>
    </xf>
    <xf numFmtId="0" fontId="14" fillId="0" borderId="0" xfId="0" applyFont="1" applyFill="1"/>
    <xf numFmtId="3" fontId="35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right" vertical="center" readingOrder="2"/>
    </xf>
    <xf numFmtId="0" fontId="19" fillId="0" borderId="0" xfId="0" applyFont="1" applyFill="1" applyAlignment="1">
      <alignment vertical="center" readingOrder="2"/>
    </xf>
    <xf numFmtId="38" fontId="21" fillId="0" borderId="14" xfId="1" applyNumberFormat="1" applyFont="1" applyFill="1" applyBorder="1" applyAlignment="1">
      <alignment horizontal="right" vertical="center" readingOrder="2"/>
    </xf>
    <xf numFmtId="0" fontId="37" fillId="0" borderId="0" xfId="0" applyFont="1" applyFill="1" applyAlignment="1">
      <alignment horizontal="right" vertical="center" readingOrder="2"/>
    </xf>
    <xf numFmtId="0" fontId="20" fillId="0" borderId="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/>
    </xf>
    <xf numFmtId="164" fontId="20" fillId="0" borderId="1" xfId="1" applyNumberFormat="1" applyFont="1" applyFill="1" applyBorder="1" applyAlignment="1">
      <alignment horizontal="center"/>
    </xf>
    <xf numFmtId="164" fontId="35" fillId="0" borderId="0" xfId="0" applyNumberFormat="1" applyFont="1" applyFill="1" applyAlignment="1">
      <alignment vertical="center" wrapText="1"/>
    </xf>
    <xf numFmtId="0" fontId="18" fillId="0" borderId="0" xfId="0" applyFont="1" applyFill="1" applyAlignment="1">
      <alignment horizontal="right" vertical="center" readingOrder="2"/>
    </xf>
    <xf numFmtId="49" fontId="20" fillId="0" borderId="0" xfId="0" applyNumberFormat="1" applyFont="1" applyFill="1" applyAlignment="1">
      <alignment horizontal="center" vertical="center" readingOrder="2"/>
    </xf>
    <xf numFmtId="164" fontId="18" fillId="0" borderId="0" xfId="1" applyNumberFormat="1" applyFont="1" applyFill="1" applyAlignment="1">
      <alignment horizontal="right" vertical="center" readingOrder="2"/>
    </xf>
    <xf numFmtId="2" fontId="18" fillId="0" borderId="0" xfId="0" applyNumberFormat="1" applyFont="1" applyFill="1" applyAlignment="1">
      <alignment horizontal="center" vertical="center" readingOrder="2"/>
    </xf>
    <xf numFmtId="0" fontId="18" fillId="0" borderId="0" xfId="0" applyFont="1" applyFill="1" applyAlignment="1">
      <alignment horizontal="center" vertical="center" readingOrder="2"/>
    </xf>
    <xf numFmtId="40" fontId="18" fillId="0" borderId="0" xfId="0" applyNumberFormat="1" applyFont="1" applyFill="1" applyAlignment="1">
      <alignment horizontal="center" vertical="center" wrapText="1" readingOrder="2"/>
    </xf>
    <xf numFmtId="164" fontId="14" fillId="0" borderId="0" xfId="0" applyNumberFormat="1" applyFont="1" applyFill="1"/>
    <xf numFmtId="164" fontId="43" fillId="0" borderId="0" xfId="0" applyNumberFormat="1" applyFont="1" applyFill="1"/>
    <xf numFmtId="164" fontId="18" fillId="0" borderId="1" xfId="1" applyNumberFormat="1" applyFont="1" applyFill="1" applyBorder="1" applyAlignment="1">
      <alignment horizontal="right" vertical="center" readingOrder="2"/>
    </xf>
    <xf numFmtId="0" fontId="20" fillId="0" borderId="0" xfId="0" applyFont="1" applyFill="1" applyAlignment="1">
      <alignment horizontal="right" vertical="center"/>
    </xf>
    <xf numFmtId="38" fontId="18" fillId="0" borderId="10" xfId="0" applyNumberFormat="1" applyFont="1" applyFill="1" applyBorder="1" applyAlignment="1">
      <alignment horizontal="right" vertical="center" readingOrder="2"/>
    </xf>
    <xf numFmtId="2" fontId="18" fillId="0" borderId="2" xfId="0" applyNumberFormat="1" applyFont="1" applyFill="1" applyBorder="1" applyAlignment="1">
      <alignment horizontal="center" vertical="center" readingOrder="2"/>
    </xf>
    <xf numFmtId="0" fontId="18" fillId="0" borderId="0" xfId="0" applyFont="1" applyFill="1" applyBorder="1" applyAlignment="1">
      <alignment horizontal="center" vertical="center" readingOrder="2"/>
    </xf>
    <xf numFmtId="40" fontId="18" fillId="0" borderId="3" xfId="0" applyNumberFormat="1" applyFont="1" applyFill="1" applyBorder="1" applyAlignment="1">
      <alignment horizontal="center" vertical="center" readingOrder="2"/>
    </xf>
    <xf numFmtId="0" fontId="14" fillId="0" borderId="0" xfId="0" applyFont="1" applyFill="1" applyAlignment="1">
      <alignment horizontal="right" vertical="center"/>
    </xf>
    <xf numFmtId="164" fontId="14" fillId="0" borderId="0" xfId="1" applyNumberFormat="1" applyFont="1" applyFill="1"/>
    <xf numFmtId="164" fontId="14" fillId="0" borderId="0" xfId="1" applyNumberFormat="1" applyFont="1" applyFill="1" applyAlignment="1"/>
    <xf numFmtId="0" fontId="36" fillId="0" borderId="0" xfId="0" applyFont="1" applyFill="1"/>
    <xf numFmtId="0" fontId="9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 vertical="center" readingOrder="2"/>
    </xf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0" fontId="15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0" xfId="0" applyFont="1" applyFill="1" applyBorder="1" applyAlignment="1"/>
    <xf numFmtId="164" fontId="24" fillId="0" borderId="1" xfId="1" applyNumberFormat="1" applyFont="1" applyFill="1" applyBorder="1" applyAlignment="1">
      <alignment horizontal="center" vertical="center" wrapText="1" readingOrder="2"/>
    </xf>
    <xf numFmtId="0" fontId="15" fillId="0" borderId="0" xfId="0" applyFont="1" applyFill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164" fontId="15" fillId="0" borderId="4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37" fontId="27" fillId="0" borderId="0" xfId="0" applyNumberFormat="1" applyFont="1" applyFill="1" applyAlignment="1">
      <alignment horizontal="center" vertical="center"/>
    </xf>
    <xf numFmtId="167" fontId="10" fillId="0" borderId="0" xfId="1" applyNumberFormat="1" applyFont="1" applyFill="1" applyAlignment="1">
      <alignment vertical="center"/>
    </xf>
    <xf numFmtId="164" fontId="10" fillId="0" borderId="0" xfId="0" applyNumberFormat="1" applyFont="1" applyFill="1"/>
    <xf numFmtId="0" fontId="15" fillId="0" borderId="0" xfId="0" applyFont="1" applyFill="1"/>
    <xf numFmtId="164" fontId="10" fillId="0" borderId="8" xfId="1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164" fontId="25" fillId="0" borderId="8" xfId="1" applyNumberFormat="1" applyFont="1" applyFill="1" applyBorder="1" applyAlignment="1">
      <alignment horizontal="right" vertical="center" wrapText="1" readingOrder="2"/>
    </xf>
    <xf numFmtId="164" fontId="20" fillId="0" borderId="0" xfId="1" applyNumberFormat="1" applyFont="1" applyFill="1"/>
    <xf numFmtId="3" fontId="44" fillId="0" borderId="0" xfId="0" applyNumberFormat="1" applyFont="1" applyFill="1" applyBorder="1" applyAlignment="1">
      <alignment vertical="center"/>
    </xf>
    <xf numFmtId="0" fontId="14" fillId="0" borderId="0" xfId="0" applyFont="1" applyFill="1" applyBorder="1"/>
    <xf numFmtId="3" fontId="44" fillId="0" borderId="0" xfId="0" applyNumberFormat="1" applyFont="1" applyFill="1" applyBorder="1" applyAlignment="1">
      <alignment vertical="center" wrapText="1"/>
    </xf>
    <xf numFmtId="164" fontId="20" fillId="0" borderId="0" xfId="1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164" fontId="42" fillId="0" borderId="0" xfId="1" applyNumberFormat="1" applyFont="1" applyFill="1" applyBorder="1" applyAlignment="1">
      <alignment vertical="center"/>
    </xf>
    <xf numFmtId="164" fontId="14" fillId="0" borderId="0" xfId="0" applyNumberFormat="1" applyFont="1" applyFill="1" applyBorder="1"/>
    <xf numFmtId="164" fontId="42" fillId="0" borderId="0" xfId="1" applyNumberFormat="1" applyFont="1" applyFill="1" applyAlignment="1">
      <alignment vertical="center"/>
    </xf>
    <xf numFmtId="0" fontId="26" fillId="0" borderId="0" xfId="0" applyFont="1" applyFill="1" applyAlignment="1">
      <alignment horizontal="right" vertical="center" readingOrder="2"/>
    </xf>
    <xf numFmtId="165" fontId="26" fillId="0" borderId="0" xfId="1" applyNumberFormat="1" applyFont="1" applyFill="1" applyAlignment="1">
      <alignment horizontal="right" vertical="center" readingOrder="2"/>
    </xf>
    <xf numFmtId="37" fontId="28" fillId="0" borderId="11" xfId="0" applyNumberFormat="1" applyFont="1" applyFill="1" applyBorder="1" applyAlignment="1">
      <alignment horizontal="center" vertical="center"/>
    </xf>
    <xf numFmtId="37" fontId="28" fillId="0" borderId="11" xfId="0" applyNumberFormat="1" applyFont="1" applyFill="1" applyBorder="1" applyAlignment="1">
      <alignment horizontal="center" vertical="center"/>
    </xf>
    <xf numFmtId="37" fontId="28" fillId="0" borderId="11" xfId="0" applyNumberFormat="1" applyFont="1" applyFill="1" applyBorder="1" applyAlignment="1">
      <alignment horizontal="center" vertical="center" wrapText="1"/>
    </xf>
    <xf numFmtId="37" fontId="28" fillId="0" borderId="0" xfId="0" applyNumberFormat="1" applyFont="1" applyFill="1" applyBorder="1" applyAlignment="1">
      <alignment horizontal="center" vertical="center"/>
    </xf>
    <xf numFmtId="43" fontId="20" fillId="0" borderId="0" xfId="1" applyNumberFormat="1" applyFont="1" applyFill="1" applyAlignment="1">
      <alignment vertical="center"/>
    </xf>
    <xf numFmtId="43" fontId="14" fillId="0" borderId="0" xfId="0" applyNumberFormat="1" applyFont="1" applyFill="1"/>
    <xf numFmtId="37" fontId="13" fillId="0" borderId="9" xfId="0" applyNumberFormat="1" applyFont="1" applyFill="1" applyBorder="1" applyAlignment="1">
      <alignment horizontal="center" vertical="center"/>
    </xf>
    <xf numFmtId="164" fontId="20" fillId="0" borderId="8" xfId="1" applyNumberFormat="1" applyFont="1" applyFill="1" applyBorder="1" applyAlignment="1">
      <alignment vertical="center"/>
    </xf>
    <xf numFmtId="164" fontId="13" fillId="0" borderId="9" xfId="0" applyNumberFormat="1" applyFont="1" applyFill="1" applyBorder="1" applyAlignment="1">
      <alignment horizontal="center" vertical="center"/>
    </xf>
    <xf numFmtId="37" fontId="13" fillId="0" borderId="13" xfId="0" applyNumberFormat="1" applyFont="1" applyFill="1" applyBorder="1" applyAlignment="1">
      <alignment horizontal="center" vertical="center"/>
    </xf>
    <xf numFmtId="3" fontId="44" fillId="0" borderId="0" xfId="0" applyNumberFormat="1" applyFont="1" applyFill="1" applyBorder="1"/>
    <xf numFmtId="165" fontId="22" fillId="0" borderId="1" xfId="1" applyNumberFormat="1" applyFont="1" applyFill="1" applyBorder="1" applyAlignment="1">
      <alignment horizontal="center" vertical="center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right" vertical="center" wrapText="1"/>
    </xf>
    <xf numFmtId="37" fontId="13" fillId="0" borderId="0" xfId="0" quotePrefix="1" applyNumberFormat="1" applyFont="1" applyFill="1" applyAlignment="1">
      <alignment horizontal="right" vertical="center" wrapText="1"/>
    </xf>
    <xf numFmtId="0" fontId="20" fillId="0" borderId="0" xfId="0" applyFont="1" applyFill="1" applyAlignment="1"/>
    <xf numFmtId="164" fontId="20" fillId="0" borderId="0" xfId="0" applyNumberFormat="1" applyFont="1" applyFill="1" applyAlignment="1"/>
    <xf numFmtId="164" fontId="22" fillId="0" borderId="8" xfId="1" applyNumberFormat="1" applyFont="1" applyFill="1" applyBorder="1" applyAlignment="1">
      <alignment vertical="center"/>
    </xf>
    <xf numFmtId="165" fontId="22" fillId="0" borderId="0" xfId="1" applyNumberFormat="1" applyFont="1" applyFill="1" applyBorder="1" applyAlignment="1">
      <alignment vertical="center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vertical="center"/>
    </xf>
    <xf numFmtId="164" fontId="15" fillId="0" borderId="0" xfId="1" applyNumberFormat="1" applyFont="1" applyFill="1" applyAlignment="1">
      <alignment vertical="center"/>
    </xf>
    <xf numFmtId="165" fontId="14" fillId="0" borderId="0" xfId="1" applyNumberFormat="1" applyFont="1" applyFill="1"/>
    <xf numFmtId="3" fontId="45" fillId="0" borderId="0" xfId="0" applyNumberFormat="1" applyFont="1" applyFill="1" applyAlignment="1">
      <alignment vertical="center"/>
    </xf>
    <xf numFmtId="165" fontId="15" fillId="0" borderId="0" xfId="1" applyNumberFormat="1" applyFont="1" applyFill="1"/>
    <xf numFmtId="0" fontId="15" fillId="0" borderId="0" xfId="0" applyFont="1" applyFill="1" applyAlignment="1">
      <alignment vertical="center"/>
    </xf>
    <xf numFmtId="165" fontId="15" fillId="0" borderId="0" xfId="1" applyNumberFormat="1" applyFont="1" applyFill="1" applyAlignment="1">
      <alignment vertical="center"/>
    </xf>
    <xf numFmtId="165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 readingOrder="2"/>
    </xf>
    <xf numFmtId="0" fontId="24" fillId="0" borderId="1" xfId="0" applyFont="1" applyFill="1" applyBorder="1" applyAlignment="1">
      <alignment horizontal="center" vertical="center" wrapText="1" readingOrder="2"/>
    </xf>
    <xf numFmtId="0" fontId="15" fillId="0" borderId="0" xfId="0" applyFont="1" applyFill="1" applyBorder="1" applyAlignment="1">
      <alignment horizontal="center" vertical="center" wrapText="1"/>
    </xf>
    <xf numFmtId="164" fontId="24" fillId="0" borderId="3" xfId="1" applyNumberFormat="1" applyFont="1" applyFill="1" applyBorder="1" applyAlignment="1">
      <alignment horizontal="center" vertical="center" wrapText="1" readingOrder="2"/>
    </xf>
    <xf numFmtId="0" fontId="15" fillId="0" borderId="3" xfId="0" applyFont="1" applyFill="1" applyBorder="1" applyAlignment="1">
      <alignment horizontal="center" vertical="center" wrapText="1"/>
    </xf>
    <xf numFmtId="165" fontId="24" fillId="0" borderId="3" xfId="1" applyNumberFormat="1" applyFont="1" applyFill="1" applyBorder="1" applyAlignment="1">
      <alignment horizontal="center" vertical="center" wrapText="1" readingOrder="2"/>
    </xf>
    <xf numFmtId="165" fontId="15" fillId="0" borderId="3" xfId="1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 readingOrder="2"/>
    </xf>
    <xf numFmtId="0" fontId="15" fillId="0" borderId="0" xfId="0" applyFont="1" applyFill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 vertical="center" wrapText="1" readingOrder="2"/>
    </xf>
    <xf numFmtId="165" fontId="24" fillId="0" borderId="0" xfId="1" applyNumberFormat="1" applyFont="1" applyFill="1" applyBorder="1" applyAlignment="1">
      <alignment horizontal="center" vertical="center" wrapText="1" readingOrder="2"/>
    </xf>
    <xf numFmtId="165" fontId="15" fillId="0" borderId="0" xfId="1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25" fillId="0" borderId="1" xfId="1" applyNumberFormat="1" applyFont="1" applyFill="1" applyBorder="1" applyAlignment="1">
      <alignment horizontal="center" vertical="center" wrapText="1" readingOrder="2"/>
    </xf>
    <xf numFmtId="165" fontId="25" fillId="0" borderId="1" xfId="1" applyNumberFormat="1" applyFont="1" applyFill="1" applyBorder="1" applyAlignment="1">
      <alignment horizontal="center" vertical="center" wrapText="1" readingOrder="2"/>
    </xf>
    <xf numFmtId="165" fontId="15" fillId="0" borderId="0" xfId="1" applyNumberFormat="1" applyFont="1" applyFill="1" applyAlignment="1">
      <alignment horizontal="center" vertical="center" wrapText="1"/>
    </xf>
    <xf numFmtId="165" fontId="15" fillId="0" borderId="0" xfId="0" applyNumberFormat="1" applyFont="1" applyFill="1" applyAlignment="1">
      <alignment horizontal="center" vertical="center" wrapText="1"/>
    </xf>
    <xf numFmtId="165" fontId="24" fillId="0" borderId="4" xfId="0" applyNumberFormat="1" applyFont="1" applyFill="1" applyBorder="1" applyAlignment="1">
      <alignment horizontal="center" vertical="center" wrapText="1" readingOrder="2"/>
    </xf>
    <xf numFmtId="0" fontId="24" fillId="0" borderId="4" xfId="0" applyFont="1" applyFill="1" applyBorder="1" applyAlignment="1">
      <alignment horizontal="center" vertical="center" wrapText="1" readingOrder="2"/>
    </xf>
    <xf numFmtId="164" fontId="15" fillId="0" borderId="0" xfId="1" applyNumberFormat="1" applyFont="1" applyFill="1" applyAlignment="1">
      <alignment horizontal="center" vertical="center" wrapText="1"/>
    </xf>
    <xf numFmtId="165" fontId="24" fillId="0" borderId="4" xfId="1" applyNumberFormat="1" applyFont="1" applyFill="1" applyBorder="1" applyAlignment="1">
      <alignment horizontal="center" vertical="center" wrapText="1" readingOrder="2"/>
    </xf>
    <xf numFmtId="37" fontId="8" fillId="0" borderId="0" xfId="0" quotePrefix="1" applyNumberFormat="1" applyFont="1" applyFill="1" applyAlignment="1">
      <alignment horizontal="center" vertical="center" wrapText="1"/>
    </xf>
    <xf numFmtId="166" fontId="8" fillId="0" borderId="0" xfId="0" applyNumberFormat="1" applyFont="1" applyFill="1" applyAlignment="1">
      <alignment horizontal="center" vertical="center"/>
    </xf>
    <xf numFmtId="164" fontId="9" fillId="0" borderId="8" xfId="1" applyNumberFormat="1" applyFont="1" applyFill="1" applyBorder="1" applyAlignment="1">
      <alignment vertical="center"/>
    </xf>
    <xf numFmtId="9" fontId="24" fillId="0" borderId="8" xfId="2" applyNumberFormat="1" applyFont="1" applyFill="1" applyBorder="1" applyAlignment="1">
      <alignment horizontal="center" vertical="center" wrapText="1" readingOrder="2"/>
    </xf>
    <xf numFmtId="10" fontId="24" fillId="0" borderId="8" xfId="2" applyNumberFormat="1" applyFont="1" applyFill="1" applyBorder="1" applyAlignment="1">
      <alignment horizontal="center" vertical="center" wrapText="1" readingOrder="2"/>
    </xf>
    <xf numFmtId="164" fontId="16" fillId="0" borderId="0" xfId="1" applyNumberFormat="1" applyFont="1" applyFill="1" applyAlignment="1">
      <alignment vertical="center"/>
    </xf>
    <xf numFmtId="165" fontId="16" fillId="0" borderId="0" xfId="1" applyNumberFormat="1" applyFont="1" applyFill="1" applyAlignment="1">
      <alignment vertical="center"/>
    </xf>
    <xf numFmtId="165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164" fontId="41" fillId="0" borderId="0" xfId="1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165" fontId="41" fillId="0" borderId="0" xfId="1" applyNumberFormat="1" applyFont="1" applyFill="1" applyAlignment="1">
      <alignment vertical="center"/>
    </xf>
    <xf numFmtId="165" fontId="41" fillId="0" borderId="0" xfId="0" applyNumberFormat="1" applyFont="1" applyFill="1" applyAlignment="1">
      <alignment vertical="center"/>
    </xf>
    <xf numFmtId="0" fontId="29" fillId="0" borderId="4" xfId="0" applyFont="1" applyFill="1" applyBorder="1" applyAlignment="1">
      <alignment horizontal="center" vertical="center" wrapText="1" readingOrder="2"/>
    </xf>
    <xf numFmtId="0" fontId="20" fillId="0" borderId="0" xfId="0" applyFont="1" applyFill="1" applyBorder="1" applyAlignment="1">
      <alignment vertical="center" wrapText="1"/>
    </xf>
    <xf numFmtId="164" fontId="18" fillId="0" borderId="4" xfId="1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 readingOrder="2"/>
    </xf>
    <xf numFmtId="0" fontId="29" fillId="0" borderId="15" xfId="0" applyFont="1" applyFill="1" applyBorder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37" fontId="32" fillId="0" borderId="0" xfId="0" applyNumberFormat="1" applyFont="1" applyFill="1" applyAlignment="1">
      <alignment horizontal="center" vertical="center" wrapText="1"/>
    </xf>
    <xf numFmtId="10" fontId="13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right" vertical="center" wrapText="1" readingOrder="2"/>
    </xf>
    <xf numFmtId="0" fontId="31" fillId="0" borderId="0" xfId="0" applyFont="1" applyFill="1" applyAlignment="1">
      <alignment horizontal="center" vertical="center" wrapText="1" readingOrder="2"/>
    </xf>
    <xf numFmtId="164" fontId="12" fillId="0" borderId="8" xfId="1" applyNumberFormat="1" applyFont="1" applyFill="1" applyBorder="1" applyAlignment="1">
      <alignment vertical="center"/>
    </xf>
    <xf numFmtId="10" fontId="39" fillId="0" borderId="2" xfId="2" applyNumberFormat="1" applyFont="1" applyFill="1" applyBorder="1" applyAlignment="1">
      <alignment horizontal="center" vertical="center" wrapText="1" readingOrder="2"/>
    </xf>
    <xf numFmtId="164" fontId="10" fillId="0" borderId="0" xfId="1" applyNumberFormat="1" applyFont="1" applyFill="1"/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9066</xdr:colOff>
      <xdr:row>4</xdr:row>
      <xdr:rowOff>142875</xdr:rowOff>
    </xdr:from>
    <xdr:to>
      <xdr:col>8</xdr:col>
      <xdr:colOff>579309</xdr:colOff>
      <xdr:row>17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C7B3B1-C69C-4450-A32E-C5A9A55E6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30291" y="1019175"/>
          <a:ext cx="4837443" cy="2762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37</xdr:row>
      <xdr:rowOff>7844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0DE36C-7B04-43DC-B729-7A26CB263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571350" y="0"/>
          <a:ext cx="6115050" cy="7913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tabSelected="1" view="pageBreakPreview" zoomScaleNormal="100" zoomScaleSheetLayoutView="100" workbookViewId="0">
      <selection activeCell="D22" sqref="D22"/>
    </sheetView>
  </sheetViews>
  <sheetFormatPr defaultColWidth="9.140625" defaultRowHeight="17.25"/>
  <cols>
    <col min="1" max="16384" width="9.140625" style="16"/>
  </cols>
  <sheetData>
    <row r="18" spans="1:13">
      <c r="M18" s="16" t="s">
        <v>59</v>
      </c>
    </row>
    <row r="24" spans="1:13" ht="15" customHeight="1">
      <c r="A24" s="95" t="s">
        <v>75</v>
      </c>
      <c r="B24" s="95"/>
      <c r="C24" s="95"/>
      <c r="D24" s="95"/>
      <c r="E24" s="95"/>
      <c r="F24" s="95"/>
      <c r="G24" s="95"/>
      <c r="H24" s="95"/>
      <c r="I24" s="95"/>
      <c r="J24" s="95"/>
      <c r="K24" s="54"/>
      <c r="L24" s="54"/>
    </row>
    <row r="25" spans="1:13" ht="15" customHeight="1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54"/>
      <c r="L25" s="54"/>
    </row>
    <row r="26" spans="1:13" ht="15" customHeight="1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54"/>
      <c r="L26" s="54"/>
    </row>
    <row r="28" spans="1:13" ht="15" customHeight="1">
      <c r="A28" s="95" t="s">
        <v>117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</row>
    <row r="29" spans="1:13" ht="15" customHeight="1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</row>
    <row r="30" spans="1:13" ht="15" customHeight="1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</row>
    <row r="31" spans="1:13" ht="15" customHeight="1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X37"/>
  <sheetViews>
    <sheetView rightToLeft="1" view="pageBreakPreview" zoomScale="60" zoomScaleNormal="100" workbookViewId="0">
      <selection activeCell="O17" sqref="O17"/>
    </sheetView>
  </sheetViews>
  <sheetFormatPr defaultColWidth="9.140625" defaultRowHeight="15"/>
  <cols>
    <col min="1" max="1" width="49.85546875" style="71" customWidth="1"/>
    <col min="2" max="2" width="1.28515625" style="71" customWidth="1"/>
    <col min="3" max="3" width="26.5703125" style="337" customWidth="1"/>
    <col min="4" max="4" width="1" style="71" customWidth="1"/>
    <col min="5" max="5" width="28.42578125" style="338" customWidth="1"/>
    <col min="6" max="6" width="1.42578125" style="338" customWidth="1"/>
    <col min="7" max="7" width="26.5703125" style="338" customWidth="1"/>
    <col min="8" max="8" width="1" style="339" customWidth="1"/>
    <col min="9" max="9" width="28.42578125" style="339" customWidth="1"/>
    <col min="10" max="10" width="2" style="339" customWidth="1"/>
    <col min="11" max="11" width="28.5703125" style="340" customWidth="1"/>
    <col min="12" max="12" width="1.5703125" style="71" customWidth="1"/>
    <col min="13" max="13" width="28.42578125" style="337" bestFit="1" customWidth="1"/>
    <col min="14" max="14" width="0.85546875" style="337" customWidth="1"/>
    <col min="15" max="15" width="28.42578125" style="338" bestFit="1" customWidth="1"/>
    <col min="16" max="16" width="0.85546875" style="338" customWidth="1"/>
    <col min="17" max="17" width="28.42578125" style="338" bestFit="1" customWidth="1"/>
    <col min="18" max="18" width="0.85546875" style="338" customWidth="1"/>
    <col min="19" max="19" width="27.140625" style="338" customWidth="1"/>
    <col min="20" max="20" width="1.42578125" style="338" customWidth="1"/>
    <col min="21" max="21" width="29.85546875" style="340" customWidth="1"/>
    <col min="22" max="16384" width="9.140625" style="71"/>
  </cols>
  <sheetData>
    <row r="1" spans="1:24" ht="27.75">
      <c r="A1" s="119" t="s">
        <v>94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4" ht="27.75">
      <c r="A2" s="119" t="s">
        <v>57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</row>
    <row r="3" spans="1:24" ht="27.75">
      <c r="A3" s="119" t="str">
        <f>' سهام'!A3:W3</f>
        <v>برای ماه منتهی به 1402/04/31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</row>
    <row r="5" spans="1:24" s="302" customFormat="1" ht="24.75">
      <c r="A5" s="240" t="s">
        <v>28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</row>
    <row r="6" spans="1:24" s="302" customFormat="1" ht="9.75" customHeight="1">
      <c r="C6" s="298"/>
      <c r="E6" s="303"/>
      <c r="F6" s="303"/>
      <c r="G6" s="303"/>
      <c r="H6" s="304"/>
      <c r="I6" s="304"/>
      <c r="J6" s="304"/>
      <c r="K6" s="305"/>
      <c r="M6" s="298"/>
      <c r="N6" s="298"/>
      <c r="O6" s="303"/>
      <c r="P6" s="303"/>
      <c r="Q6" s="303"/>
      <c r="R6" s="303"/>
      <c r="S6" s="303"/>
      <c r="T6" s="303"/>
      <c r="U6" s="305"/>
    </row>
    <row r="7" spans="1:24" s="302" customFormat="1" ht="27" customHeight="1" thickBot="1">
      <c r="A7" s="306"/>
      <c r="B7" s="307"/>
      <c r="C7" s="308" t="s">
        <v>133</v>
      </c>
      <c r="D7" s="308"/>
      <c r="E7" s="308"/>
      <c r="F7" s="308"/>
      <c r="G7" s="308"/>
      <c r="H7" s="308"/>
      <c r="I7" s="308"/>
      <c r="J7" s="308"/>
      <c r="K7" s="308"/>
      <c r="L7" s="307"/>
      <c r="M7" s="308" t="s">
        <v>134</v>
      </c>
      <c r="N7" s="308"/>
      <c r="O7" s="308"/>
      <c r="P7" s="308"/>
      <c r="Q7" s="308"/>
      <c r="R7" s="308"/>
      <c r="S7" s="308"/>
      <c r="T7" s="308"/>
      <c r="U7" s="308"/>
    </row>
    <row r="8" spans="1:24" s="247" customFormat="1" ht="24.75" customHeight="1">
      <c r="A8" s="309" t="s">
        <v>24</v>
      </c>
      <c r="B8" s="309"/>
      <c r="C8" s="310" t="s">
        <v>12</v>
      </c>
      <c r="D8" s="311"/>
      <c r="E8" s="312" t="s">
        <v>13</v>
      </c>
      <c r="F8" s="313"/>
      <c r="G8" s="312" t="s">
        <v>14</v>
      </c>
      <c r="H8" s="314"/>
      <c r="I8" s="315" t="s">
        <v>2</v>
      </c>
      <c r="J8" s="315"/>
      <c r="K8" s="315"/>
      <c r="L8" s="316"/>
      <c r="M8" s="310" t="s">
        <v>12</v>
      </c>
      <c r="N8" s="317"/>
      <c r="O8" s="312" t="s">
        <v>13</v>
      </c>
      <c r="P8" s="313"/>
      <c r="Q8" s="312" t="s">
        <v>14</v>
      </c>
      <c r="R8" s="313"/>
      <c r="S8" s="315" t="s">
        <v>2</v>
      </c>
      <c r="T8" s="315"/>
      <c r="U8" s="315"/>
    </row>
    <row r="9" spans="1:24" s="247" customFormat="1" ht="6" customHeight="1" thickBot="1">
      <c r="A9" s="309"/>
      <c r="B9" s="309"/>
      <c r="C9" s="318"/>
      <c r="D9" s="309"/>
      <c r="E9" s="319"/>
      <c r="F9" s="320"/>
      <c r="G9" s="319"/>
      <c r="H9" s="321"/>
      <c r="I9" s="308"/>
      <c r="J9" s="308"/>
      <c r="K9" s="308"/>
      <c r="L9" s="316"/>
      <c r="M9" s="318"/>
      <c r="N9" s="322"/>
      <c r="O9" s="319"/>
      <c r="P9" s="320"/>
      <c r="Q9" s="319"/>
      <c r="R9" s="320"/>
      <c r="S9" s="308"/>
      <c r="T9" s="308"/>
      <c r="U9" s="308"/>
    </row>
    <row r="10" spans="1:24" s="247" customFormat="1" ht="42.75" customHeight="1" thickBot="1">
      <c r="A10" s="323"/>
      <c r="B10" s="316"/>
      <c r="C10" s="324" t="s">
        <v>61</v>
      </c>
      <c r="D10" s="316"/>
      <c r="E10" s="325" t="s">
        <v>62</v>
      </c>
      <c r="F10" s="326"/>
      <c r="G10" s="325" t="s">
        <v>63</v>
      </c>
      <c r="H10" s="327"/>
      <c r="I10" s="328" t="s">
        <v>6</v>
      </c>
      <c r="J10" s="328"/>
      <c r="K10" s="329" t="s">
        <v>19</v>
      </c>
      <c r="L10" s="316"/>
      <c r="M10" s="324" t="s">
        <v>61</v>
      </c>
      <c r="N10" s="330"/>
      <c r="O10" s="325" t="s">
        <v>62</v>
      </c>
      <c r="P10" s="326"/>
      <c r="Q10" s="325" t="s">
        <v>63</v>
      </c>
      <c r="R10" s="326"/>
      <c r="S10" s="331" t="s">
        <v>6</v>
      </c>
      <c r="T10" s="331"/>
      <c r="U10" s="329" t="s">
        <v>19</v>
      </c>
    </row>
    <row r="11" spans="1:24" s="77" customFormat="1" ht="30.75">
      <c r="A11" s="332" t="s">
        <v>120</v>
      </c>
      <c r="C11" s="66">
        <v>0</v>
      </c>
      <c r="D11" s="66"/>
      <c r="E11" s="66">
        <v>-85335916</v>
      </c>
      <c r="F11" s="66"/>
      <c r="G11" s="66">
        <v>0</v>
      </c>
      <c r="H11" s="66"/>
      <c r="I11" s="66">
        <f>C11+E11+G11</f>
        <v>-85335916</v>
      </c>
      <c r="K11" s="333">
        <f>I11/-4927672021</f>
        <v>1.7317693961028335E-2</v>
      </c>
      <c r="M11" s="66">
        <v>0</v>
      </c>
      <c r="N11" s="66"/>
      <c r="O11" s="66">
        <v>-85335916</v>
      </c>
      <c r="P11" s="66"/>
      <c r="Q11" s="66">
        <v>0</v>
      </c>
      <c r="R11" s="66"/>
      <c r="S11" s="66">
        <f>M11+O11+Q11</f>
        <v>-85335916</v>
      </c>
      <c r="T11" s="157"/>
      <c r="U11" s="333">
        <f>S11/درآمدها!$J$4</f>
        <v>3.8168799618736364E-2</v>
      </c>
      <c r="V11" s="160"/>
      <c r="W11" s="160"/>
      <c r="X11" s="160"/>
    </row>
    <row r="12" spans="1:24" s="77" customFormat="1" ht="30.75">
      <c r="A12" s="332" t="s">
        <v>121</v>
      </c>
      <c r="C12" s="66">
        <v>0</v>
      </c>
      <c r="D12" s="66"/>
      <c r="E12" s="66">
        <v>-8964089712</v>
      </c>
      <c r="F12" s="66"/>
      <c r="G12" s="66">
        <v>0</v>
      </c>
      <c r="H12" s="66"/>
      <c r="I12" s="66">
        <f t="shared" ref="I12:I28" si="0">C12+E12+G12</f>
        <v>-8964089712</v>
      </c>
      <c r="K12" s="333">
        <f t="shared" ref="K12:K28" si="1">I12/-4927672021</f>
        <v>1.8191327819299279</v>
      </c>
      <c r="M12" s="66">
        <v>0</v>
      </c>
      <c r="N12" s="66"/>
      <c r="O12" s="66">
        <v>-8964089712</v>
      </c>
      <c r="P12" s="66"/>
      <c r="Q12" s="66">
        <v>0</v>
      </c>
      <c r="R12" s="66"/>
      <c r="S12" s="66">
        <f t="shared" ref="S12:S28" si="2">M12+O12+Q12</f>
        <v>-8964089712</v>
      </c>
      <c r="T12" s="157"/>
      <c r="U12" s="333">
        <f>S12/درآمدها!$J$4</f>
        <v>4.0094319018231923</v>
      </c>
      <c r="V12" s="160"/>
      <c r="W12" s="160"/>
      <c r="X12" s="160"/>
    </row>
    <row r="13" spans="1:24" s="77" customFormat="1" ht="61.5">
      <c r="A13" s="332" t="s">
        <v>122</v>
      </c>
      <c r="C13" s="66">
        <v>0</v>
      </c>
      <c r="D13" s="66"/>
      <c r="E13" s="66">
        <v>-110021753</v>
      </c>
      <c r="F13" s="66"/>
      <c r="G13" s="66">
        <v>0</v>
      </c>
      <c r="H13" s="66"/>
      <c r="I13" s="66">
        <f t="shared" si="0"/>
        <v>-110021753</v>
      </c>
      <c r="K13" s="333">
        <f t="shared" si="1"/>
        <v>2.2327328712448007E-2</v>
      </c>
      <c r="M13" s="66">
        <v>0</v>
      </c>
      <c r="N13" s="66"/>
      <c r="O13" s="66">
        <v>-110021753</v>
      </c>
      <c r="P13" s="66"/>
      <c r="Q13" s="66">
        <v>0</v>
      </c>
      <c r="R13" s="66"/>
      <c r="S13" s="66">
        <f t="shared" si="2"/>
        <v>-110021753</v>
      </c>
      <c r="T13" s="157"/>
      <c r="U13" s="333">
        <f>S13/درآمدها!$J$4</f>
        <v>4.9210208793670253E-2</v>
      </c>
      <c r="V13" s="160"/>
      <c r="W13" s="160"/>
      <c r="X13" s="160"/>
    </row>
    <row r="14" spans="1:24" s="77" customFormat="1" ht="30.75">
      <c r="A14" s="332" t="s">
        <v>96</v>
      </c>
      <c r="C14" s="66">
        <v>0</v>
      </c>
      <c r="D14" s="66"/>
      <c r="E14" s="66">
        <v>359349075</v>
      </c>
      <c r="F14" s="66"/>
      <c r="G14" s="66">
        <v>0</v>
      </c>
      <c r="H14" s="66"/>
      <c r="I14" s="66">
        <f t="shared" si="0"/>
        <v>359349075</v>
      </c>
      <c r="K14" s="333">
        <f t="shared" si="1"/>
        <v>-7.2924714442962321E-2</v>
      </c>
      <c r="M14" s="66">
        <v>817452525</v>
      </c>
      <c r="N14" s="66"/>
      <c r="O14" s="66">
        <v>-591279940</v>
      </c>
      <c r="P14" s="66"/>
      <c r="Q14" s="66">
        <v>0</v>
      </c>
      <c r="R14" s="66"/>
      <c r="S14" s="66">
        <f t="shared" si="2"/>
        <v>226172585</v>
      </c>
      <c r="T14" s="157"/>
      <c r="U14" s="333">
        <f>S14/درآمدها!$J$4</f>
        <v>-0.10116181416645972</v>
      </c>
      <c r="V14" s="160"/>
      <c r="W14" s="160"/>
      <c r="X14" s="160"/>
    </row>
    <row r="15" spans="1:24" s="77" customFormat="1" ht="30.75">
      <c r="A15" s="332" t="s">
        <v>97</v>
      </c>
      <c r="C15" s="66">
        <v>0</v>
      </c>
      <c r="D15" s="66"/>
      <c r="E15" s="66">
        <v>-848024055</v>
      </c>
      <c r="F15" s="66"/>
      <c r="G15" s="66">
        <v>0</v>
      </c>
      <c r="H15" s="66"/>
      <c r="I15" s="66">
        <f>C15+E15+G15</f>
        <v>-848024055</v>
      </c>
      <c r="K15" s="333">
        <f t="shared" si="1"/>
        <v>0.17209425696069475</v>
      </c>
      <c r="M15" s="66">
        <v>0</v>
      </c>
      <c r="N15" s="66"/>
      <c r="O15" s="66">
        <v>-922606511</v>
      </c>
      <c r="P15" s="66"/>
      <c r="Q15" s="66">
        <v>0</v>
      </c>
      <c r="R15" s="66"/>
      <c r="S15" s="66">
        <f t="shared" si="2"/>
        <v>-922606511</v>
      </c>
      <c r="T15" s="157"/>
      <c r="U15" s="333">
        <f>S15/درآمدها!$J$4</f>
        <v>0.41266074937662223</v>
      </c>
      <c r="V15" s="160"/>
      <c r="W15" s="160"/>
      <c r="X15" s="160"/>
    </row>
    <row r="16" spans="1:24" s="77" customFormat="1" ht="30.75">
      <c r="A16" s="332" t="s">
        <v>123</v>
      </c>
      <c r="C16" s="66">
        <v>857310628</v>
      </c>
      <c r="D16" s="66"/>
      <c r="E16" s="66">
        <v>6942468600</v>
      </c>
      <c r="F16" s="66"/>
      <c r="G16" s="66">
        <v>0</v>
      </c>
      <c r="H16" s="66"/>
      <c r="I16" s="66">
        <f t="shared" si="0"/>
        <v>7799779228</v>
      </c>
      <c r="K16" s="333">
        <f t="shared" si="1"/>
        <v>-1.5828527537466155</v>
      </c>
      <c r="M16" s="66">
        <v>857310628</v>
      </c>
      <c r="N16" s="66"/>
      <c r="O16" s="66">
        <v>6942468600</v>
      </c>
      <c r="P16" s="66"/>
      <c r="Q16" s="66">
        <v>0</v>
      </c>
      <c r="R16" s="66"/>
      <c r="S16" s="66">
        <f t="shared" si="2"/>
        <v>7799779228</v>
      </c>
      <c r="T16" s="157"/>
      <c r="U16" s="333">
        <f>S16/درآمدها!$J$4</f>
        <v>-3.4886625043541364</v>
      </c>
      <c r="V16" s="160"/>
      <c r="W16" s="160"/>
      <c r="X16" s="160"/>
    </row>
    <row r="17" spans="1:24" s="77" customFormat="1" ht="30.75">
      <c r="A17" s="332" t="s">
        <v>124</v>
      </c>
      <c r="C17" s="66">
        <v>0</v>
      </c>
      <c r="D17" s="66"/>
      <c r="E17" s="66">
        <v>-13523537</v>
      </c>
      <c r="F17" s="66"/>
      <c r="G17" s="66">
        <v>0</v>
      </c>
      <c r="H17" s="66"/>
      <c r="I17" s="66">
        <f t="shared" si="0"/>
        <v>-13523537</v>
      </c>
      <c r="K17" s="333">
        <f t="shared" si="1"/>
        <v>2.7444068806461662E-3</v>
      </c>
      <c r="M17" s="66">
        <v>0</v>
      </c>
      <c r="N17" s="66"/>
      <c r="O17" s="66">
        <v>-13523537</v>
      </c>
      <c r="P17" s="66"/>
      <c r="Q17" s="66">
        <v>0</v>
      </c>
      <c r="R17" s="66"/>
      <c r="S17" s="66">
        <f t="shared" si="2"/>
        <v>-13523537</v>
      </c>
      <c r="T17" s="157"/>
      <c r="U17" s="333">
        <f>S17/درآمدها!$J$4</f>
        <v>6.048768186768712E-3</v>
      </c>
      <c r="V17" s="160"/>
      <c r="W17" s="160"/>
      <c r="X17" s="160"/>
    </row>
    <row r="18" spans="1:24" s="77" customFormat="1" ht="30.75">
      <c r="A18" s="332" t="s">
        <v>98</v>
      </c>
      <c r="C18" s="66">
        <v>0</v>
      </c>
      <c r="D18" s="66"/>
      <c r="E18" s="66">
        <v>-2857615415</v>
      </c>
      <c r="F18" s="66"/>
      <c r="G18" s="66">
        <v>0</v>
      </c>
      <c r="H18" s="66"/>
      <c r="I18" s="66">
        <f t="shared" si="0"/>
        <v>-2857615415</v>
      </c>
      <c r="K18" s="333">
        <f t="shared" si="1"/>
        <v>0.57991185347195406</v>
      </c>
      <c r="M18" s="66">
        <v>0</v>
      </c>
      <c r="N18" s="66"/>
      <c r="O18" s="66">
        <v>-2942842246</v>
      </c>
      <c r="P18" s="66"/>
      <c r="Q18" s="66">
        <v>0</v>
      </c>
      <c r="R18" s="66"/>
      <c r="S18" s="66">
        <f t="shared" si="2"/>
        <v>-2942842246</v>
      </c>
      <c r="T18" s="157"/>
      <c r="U18" s="333">
        <f>S18/درآمدها!$J$4</f>
        <v>1.3162658967312904</v>
      </c>
      <c r="V18" s="160"/>
      <c r="W18" s="160"/>
      <c r="X18" s="160"/>
    </row>
    <row r="19" spans="1:24" s="77" customFormat="1" ht="30.75">
      <c r="A19" s="332" t="s">
        <v>99</v>
      </c>
      <c r="C19" s="66">
        <v>959036888</v>
      </c>
      <c r="D19" s="66"/>
      <c r="E19" s="66">
        <v>-1109638135</v>
      </c>
      <c r="F19" s="66"/>
      <c r="G19" s="66">
        <v>0</v>
      </c>
      <c r="H19" s="66"/>
      <c r="I19" s="66">
        <f t="shared" si="0"/>
        <v>-150601247</v>
      </c>
      <c r="K19" s="333">
        <f t="shared" si="1"/>
        <v>3.0562352031180365E-2</v>
      </c>
      <c r="M19" s="66">
        <v>959036888</v>
      </c>
      <c r="N19" s="66"/>
      <c r="O19" s="66">
        <v>-1235571368</v>
      </c>
      <c r="P19" s="66"/>
      <c r="Q19" s="66">
        <v>0</v>
      </c>
      <c r="R19" s="66"/>
      <c r="S19" s="66">
        <f t="shared" si="2"/>
        <v>-276534480</v>
      </c>
      <c r="T19" s="157"/>
      <c r="U19" s="333">
        <f>S19/درآمدها!$J$4</f>
        <v>0.12368753567714043</v>
      </c>
      <c r="V19" s="160"/>
      <c r="W19" s="160"/>
      <c r="X19" s="160"/>
    </row>
    <row r="20" spans="1:24" s="77" customFormat="1" ht="30.75">
      <c r="A20" s="332" t="s">
        <v>100</v>
      </c>
      <c r="C20" s="66">
        <v>995251908</v>
      </c>
      <c r="D20" s="66"/>
      <c r="E20" s="66">
        <v>-1757997304</v>
      </c>
      <c r="F20" s="66"/>
      <c r="G20" s="66">
        <v>0</v>
      </c>
      <c r="H20" s="66"/>
      <c r="I20" s="66">
        <f t="shared" si="0"/>
        <v>-762745396</v>
      </c>
      <c r="K20" s="333">
        <f t="shared" si="1"/>
        <v>0.15478818248240714</v>
      </c>
      <c r="M20" s="66">
        <v>995251908</v>
      </c>
      <c r="N20" s="66"/>
      <c r="O20" s="66">
        <v>-1884821361</v>
      </c>
      <c r="P20" s="66"/>
      <c r="Q20" s="66">
        <v>0</v>
      </c>
      <c r="R20" s="66"/>
      <c r="S20" s="66">
        <f t="shared" si="2"/>
        <v>-889569453</v>
      </c>
      <c r="T20" s="157"/>
      <c r="U20" s="333">
        <f>S20/درآمدها!$J$4</f>
        <v>0.39788403042988268</v>
      </c>
      <c r="V20" s="160"/>
      <c r="W20" s="160"/>
      <c r="X20" s="160"/>
    </row>
    <row r="21" spans="1:24" s="77" customFormat="1" ht="30.75">
      <c r="A21" s="332" t="s">
        <v>125</v>
      </c>
      <c r="C21" s="66">
        <v>0</v>
      </c>
      <c r="D21" s="66"/>
      <c r="E21" s="66">
        <v>334272955</v>
      </c>
      <c r="F21" s="66"/>
      <c r="G21" s="66">
        <v>0</v>
      </c>
      <c r="H21" s="66"/>
      <c r="I21" s="66">
        <f t="shared" si="0"/>
        <v>334272955</v>
      </c>
      <c r="K21" s="333">
        <f t="shared" si="1"/>
        <v>-6.7835877382960263E-2</v>
      </c>
      <c r="M21" s="66">
        <v>0</v>
      </c>
      <c r="N21" s="66"/>
      <c r="O21" s="66">
        <v>334272955</v>
      </c>
      <c r="P21" s="66"/>
      <c r="Q21" s="66">
        <v>0</v>
      </c>
      <c r="R21" s="66"/>
      <c r="S21" s="66">
        <f t="shared" si="2"/>
        <v>334272955</v>
      </c>
      <c r="T21" s="157"/>
      <c r="U21" s="333">
        <f>S21/درآمدها!$J$4</f>
        <v>-0.14951263237577336</v>
      </c>
      <c r="V21" s="160"/>
      <c r="W21" s="160"/>
      <c r="X21" s="160"/>
    </row>
    <row r="22" spans="1:24" s="77" customFormat="1" ht="30.75">
      <c r="A22" s="332" t="s">
        <v>126</v>
      </c>
      <c r="C22" s="66">
        <v>0</v>
      </c>
      <c r="D22" s="66"/>
      <c r="E22" s="66">
        <v>-85285527</v>
      </c>
      <c r="F22" s="66"/>
      <c r="G22" s="66">
        <v>0</v>
      </c>
      <c r="H22" s="66"/>
      <c r="I22" s="66">
        <f>C22+E22+G22</f>
        <v>-85285527</v>
      </c>
      <c r="K22" s="333">
        <f t="shared" si="1"/>
        <v>1.7307468239879432E-2</v>
      </c>
      <c r="M22" s="66">
        <v>0</v>
      </c>
      <c r="N22" s="66"/>
      <c r="O22" s="66">
        <v>-85285527</v>
      </c>
      <c r="P22" s="66"/>
      <c r="Q22" s="66">
        <v>0</v>
      </c>
      <c r="R22" s="66"/>
      <c r="S22" s="66">
        <f t="shared" si="2"/>
        <v>-85285527</v>
      </c>
      <c r="T22" s="157"/>
      <c r="U22" s="333">
        <f>S22/درآمدها!$J$4</f>
        <v>3.8146261773780339E-2</v>
      </c>
      <c r="V22" s="160"/>
      <c r="W22" s="160"/>
      <c r="X22" s="160"/>
    </row>
    <row r="23" spans="1:24" s="77" customFormat="1" ht="30.75">
      <c r="A23" s="332" t="s">
        <v>127</v>
      </c>
      <c r="C23" s="66">
        <v>0</v>
      </c>
      <c r="D23" s="66"/>
      <c r="E23" s="66">
        <v>-226360734</v>
      </c>
      <c r="F23" s="66"/>
      <c r="G23" s="66">
        <v>0</v>
      </c>
      <c r="H23" s="66"/>
      <c r="I23" s="66">
        <f t="shared" si="0"/>
        <v>-226360734</v>
      </c>
      <c r="K23" s="333">
        <f t="shared" si="1"/>
        <v>4.5936647779180592E-2</v>
      </c>
      <c r="M23" s="66">
        <v>0</v>
      </c>
      <c r="N23" s="66"/>
      <c r="O23" s="66">
        <v>-226360734</v>
      </c>
      <c r="P23" s="66"/>
      <c r="Q23" s="66">
        <v>0</v>
      </c>
      <c r="R23" s="66"/>
      <c r="S23" s="66">
        <f t="shared" si="2"/>
        <v>-226360734</v>
      </c>
      <c r="T23" s="157"/>
      <c r="U23" s="333">
        <f>S23/درآمدها!$J$4</f>
        <v>0.10124596890242654</v>
      </c>
      <c r="V23" s="160"/>
      <c r="W23" s="160"/>
      <c r="X23" s="160"/>
    </row>
    <row r="24" spans="1:24" s="77" customFormat="1" ht="30.75">
      <c r="A24" s="332" t="s">
        <v>101</v>
      </c>
      <c r="C24" s="66">
        <v>1126075729</v>
      </c>
      <c r="D24" s="66"/>
      <c r="E24" s="66">
        <v>-2743974624</v>
      </c>
      <c r="F24" s="66"/>
      <c r="G24" s="66">
        <v>0</v>
      </c>
      <c r="H24" s="66"/>
      <c r="I24" s="66">
        <f t="shared" si="0"/>
        <v>-1617898895</v>
      </c>
      <c r="K24" s="333">
        <f t="shared" si="1"/>
        <v>0.32832925732578905</v>
      </c>
      <c r="M24" s="66">
        <v>1126075729</v>
      </c>
      <c r="N24" s="66"/>
      <c r="O24" s="66">
        <v>-2835091985</v>
      </c>
      <c r="P24" s="66"/>
      <c r="Q24" s="66">
        <v>0</v>
      </c>
      <c r="R24" s="66"/>
      <c r="S24" s="66">
        <f t="shared" si="2"/>
        <v>-1709016256</v>
      </c>
      <c r="T24" s="157"/>
      <c r="U24" s="333">
        <f>S24/درآمدها!$J$4</f>
        <v>0.76440380648667372</v>
      </c>
      <c r="V24" s="160"/>
      <c r="W24" s="160"/>
      <c r="X24" s="160"/>
    </row>
    <row r="25" spans="1:24" s="77" customFormat="1" ht="30.75">
      <c r="A25" s="332" t="s">
        <v>102</v>
      </c>
      <c r="C25" s="66">
        <v>1592727273</v>
      </c>
      <c r="D25" s="66"/>
      <c r="E25" s="66">
        <v>-1948338000</v>
      </c>
      <c r="F25" s="66"/>
      <c r="G25" s="66">
        <v>0</v>
      </c>
      <c r="H25" s="66"/>
      <c r="I25" s="66">
        <f t="shared" si="0"/>
        <v>-355610727</v>
      </c>
      <c r="K25" s="333">
        <f t="shared" si="1"/>
        <v>7.2166070607887961E-2</v>
      </c>
      <c r="M25" s="66">
        <v>1592727273</v>
      </c>
      <c r="N25" s="66"/>
      <c r="O25" s="66">
        <v>-1906115746</v>
      </c>
      <c r="P25" s="66"/>
      <c r="Q25" s="66">
        <v>0</v>
      </c>
      <c r="R25" s="66"/>
      <c r="S25" s="66">
        <f t="shared" si="2"/>
        <v>-313388473</v>
      </c>
      <c r="T25" s="157"/>
      <c r="U25" s="333">
        <f>S25/درآمدها!$J$4</f>
        <v>0.14017148217825154</v>
      </c>
      <c r="V25" s="160"/>
      <c r="W25" s="160"/>
      <c r="X25" s="160"/>
    </row>
    <row r="26" spans="1:24" s="77" customFormat="1" ht="30.75">
      <c r="A26" s="332" t="s">
        <v>128</v>
      </c>
      <c r="C26" s="66">
        <v>0</v>
      </c>
      <c r="D26" s="66"/>
      <c r="E26" s="66">
        <v>6138298</v>
      </c>
      <c r="F26" s="66"/>
      <c r="G26" s="66">
        <v>0</v>
      </c>
      <c r="H26" s="66"/>
      <c r="I26" s="66">
        <f t="shared" si="0"/>
        <v>6138298</v>
      </c>
      <c r="K26" s="333">
        <f t="shared" si="1"/>
        <v>-1.2456790902155702E-3</v>
      </c>
      <c r="M26" s="66">
        <v>0</v>
      </c>
      <c r="N26" s="66"/>
      <c r="O26" s="66">
        <v>6138298</v>
      </c>
      <c r="P26" s="66"/>
      <c r="Q26" s="66">
        <v>0</v>
      </c>
      <c r="R26" s="66"/>
      <c r="S26" s="66">
        <f t="shared" si="2"/>
        <v>6138298</v>
      </c>
      <c r="T26" s="157"/>
      <c r="U26" s="333">
        <f>S26/درآمدها!$J$4</f>
        <v>-2.7455200265511905E-3</v>
      </c>
      <c r="V26" s="160"/>
      <c r="W26" s="160"/>
      <c r="X26" s="160"/>
    </row>
    <row r="27" spans="1:24" s="77" customFormat="1" ht="30.75">
      <c r="A27" s="332" t="s">
        <v>103</v>
      </c>
      <c r="C27" s="66">
        <v>0</v>
      </c>
      <c r="D27" s="66"/>
      <c r="E27" s="66">
        <v>-619988985</v>
      </c>
      <c r="F27" s="66"/>
      <c r="G27" s="66">
        <v>0</v>
      </c>
      <c r="H27" s="66"/>
      <c r="I27" s="66">
        <f t="shared" si="0"/>
        <v>-619988985</v>
      </c>
      <c r="K27" s="333">
        <f t="shared" si="1"/>
        <v>0.12581782682731837</v>
      </c>
      <c r="M27" s="66">
        <v>0</v>
      </c>
      <c r="N27" s="66"/>
      <c r="O27" s="66">
        <v>-809993908</v>
      </c>
      <c r="P27" s="66"/>
      <c r="Q27" s="66">
        <v>0</v>
      </c>
      <c r="R27" s="66"/>
      <c r="S27" s="66">
        <f t="shared" si="2"/>
        <v>-809993908</v>
      </c>
      <c r="T27" s="157"/>
      <c r="U27" s="333">
        <f>S27/درآمدها!$J$4</f>
        <v>0.36229171275139505</v>
      </c>
      <c r="V27" s="160"/>
      <c r="W27" s="160"/>
      <c r="X27" s="160"/>
    </row>
    <row r="28" spans="1:24" s="77" customFormat="1" ht="30.75">
      <c r="A28" s="332" t="s">
        <v>104</v>
      </c>
      <c r="C28" s="66">
        <v>377660200</v>
      </c>
      <c r="D28" s="66"/>
      <c r="E28" s="66">
        <v>102784270</v>
      </c>
      <c r="F28" s="66"/>
      <c r="G28" s="66">
        <v>0</v>
      </c>
      <c r="H28" s="66"/>
      <c r="I28" s="66">
        <f t="shared" si="0"/>
        <v>480444470</v>
      </c>
      <c r="K28" s="333">
        <f t="shared" si="1"/>
        <v>-9.7499279163165711E-2</v>
      </c>
      <c r="M28" s="66">
        <v>377660200</v>
      </c>
      <c r="N28" s="66"/>
      <c r="O28" s="66">
        <v>98568667</v>
      </c>
      <c r="P28" s="66"/>
      <c r="Q28" s="66">
        <v>0</v>
      </c>
      <c r="R28" s="66"/>
      <c r="S28" s="66">
        <f t="shared" si="2"/>
        <v>476228867</v>
      </c>
      <c r="T28" s="157"/>
      <c r="U28" s="333">
        <f>S28/درآمدها!$J$4</f>
        <v>-0.21300625866816558</v>
      </c>
      <c r="V28" s="160"/>
      <c r="W28" s="160"/>
      <c r="X28" s="160"/>
    </row>
    <row r="29" spans="1:24" s="80" customFormat="1" ht="25.5" customHeight="1" thickBot="1">
      <c r="C29" s="334">
        <f>SUM(C11:C28)</f>
        <v>5908062626</v>
      </c>
      <c r="D29" s="78">
        <v>0</v>
      </c>
      <c r="E29" s="334">
        <f>SUM(E11:E28)</f>
        <v>-13625180499</v>
      </c>
      <c r="F29" s="78">
        <v>0</v>
      </c>
      <c r="G29" s="334">
        <f>SUM(G11:G28)</f>
        <v>0</v>
      </c>
      <c r="H29" s="78">
        <v>0</v>
      </c>
      <c r="I29" s="334">
        <f>SUM(I11:I28)</f>
        <v>-7717117873</v>
      </c>
      <c r="J29" s="79">
        <v>0</v>
      </c>
      <c r="K29" s="335">
        <f>SUM(K11:K28)</f>
        <v>1.5660778233844226</v>
      </c>
      <c r="M29" s="334">
        <f>SUM(M11:M28)</f>
        <v>6725515151</v>
      </c>
      <c r="N29" s="66"/>
      <c r="O29" s="334">
        <f>SUM(O11:O28)</f>
        <v>-15231491724</v>
      </c>
      <c r="P29" s="66"/>
      <c r="Q29" s="334">
        <f>SUM(Q11:Q28)</f>
        <v>0</v>
      </c>
      <c r="R29" s="66"/>
      <c r="S29" s="334">
        <f>SUM(S11:S28)</f>
        <v>-8505976573</v>
      </c>
      <c r="T29" s="79"/>
      <c r="U29" s="336">
        <f>SUM(U11:U28)</f>
        <v>3.8045283931387437</v>
      </c>
    </row>
    <row r="30" spans="1:24" ht="25.5" customHeight="1" thickTop="1">
      <c r="D30" s="66">
        <v>0</v>
      </c>
      <c r="F30" s="66">
        <v>0</v>
      </c>
      <c r="H30" s="66">
        <v>0</v>
      </c>
      <c r="J30" s="157">
        <v>0</v>
      </c>
      <c r="L30" s="77"/>
      <c r="N30" s="66"/>
      <c r="O30" s="339"/>
      <c r="P30" s="66"/>
      <c r="Q30" s="339"/>
      <c r="R30" s="66"/>
      <c r="S30" s="339"/>
      <c r="T30" s="339"/>
    </row>
    <row r="31" spans="1:24" s="341" customFormat="1" ht="33">
      <c r="E31" s="341">
        <f>E29-'درآمد ناشی از تغییر قیمت  '!I25</f>
        <v>0</v>
      </c>
      <c r="M31" s="341">
        <f>M29-'درآمد سود سهام'!S15</f>
        <v>0</v>
      </c>
      <c r="O31" s="341">
        <f>O29-'درآمد ناشی از تغییر قیمت  '!Q25</f>
        <v>0</v>
      </c>
    </row>
    <row r="32" spans="1:24" s="341" customFormat="1" ht="33"/>
    <row r="33" spans="4:8" s="341" customFormat="1" ht="33"/>
    <row r="37" spans="4:8" ht="33">
      <c r="D37" s="342"/>
      <c r="E37" s="343"/>
      <c r="F37" s="343"/>
      <c r="G37" s="343"/>
      <c r="H37" s="344"/>
    </row>
  </sheetData>
  <autoFilter ref="A10:U10" xr:uid="{00000000-0009-0000-0000-000009000000}">
    <sortState xmlns:xlrd2="http://schemas.microsoft.com/office/spreadsheetml/2017/richdata2" ref="A13:U53">
      <sortCondition descending="1" ref="S10"/>
    </sortState>
  </autoFilter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Q44"/>
  <sheetViews>
    <sheetView rightToLeft="1" view="pageBreakPreview" zoomScaleNormal="100" zoomScaleSheetLayoutView="100" workbookViewId="0">
      <selection activeCell="A6" sqref="A6"/>
    </sheetView>
  </sheetViews>
  <sheetFormatPr defaultColWidth="9.140625" defaultRowHeight="21.75"/>
  <cols>
    <col min="1" max="1" width="32.5703125" style="3" customWidth="1"/>
    <col min="2" max="2" width="0.42578125" style="3" customWidth="1"/>
    <col min="3" max="3" width="17.5703125" style="3" bestFit="1" customWidth="1"/>
    <col min="4" max="4" width="0.7109375" style="3" customWidth="1"/>
    <col min="5" max="5" width="17.7109375" style="3" bestFit="1" customWidth="1"/>
    <col min="6" max="6" width="0.5703125" style="3" customWidth="1"/>
    <col min="7" max="7" width="17" style="3" bestFit="1" customWidth="1"/>
    <col min="8" max="8" width="0.5703125" style="3" customWidth="1"/>
    <col min="9" max="9" width="17.7109375" style="3" bestFit="1" customWidth="1"/>
    <col min="10" max="10" width="0.42578125" style="3" customWidth="1"/>
    <col min="11" max="11" width="17.5703125" style="3" bestFit="1" customWidth="1"/>
    <col min="12" max="12" width="0.5703125" style="3" customWidth="1"/>
    <col min="13" max="13" width="17.7109375" style="3" bestFit="1" customWidth="1"/>
    <col min="14" max="14" width="0.85546875" style="3" customWidth="1"/>
    <col min="15" max="15" width="19.28515625" style="3" bestFit="1" customWidth="1"/>
    <col min="16" max="16" width="0.5703125" style="3" customWidth="1"/>
    <col min="17" max="17" width="19.28515625" style="3" bestFit="1" customWidth="1"/>
    <col min="18" max="18" width="9.140625" style="3"/>
    <col min="19" max="19" width="12.7109375" style="3" bestFit="1" customWidth="1"/>
    <col min="20" max="16384" width="9.140625" style="3"/>
  </cols>
  <sheetData>
    <row r="1" spans="1:17" ht="21" customHeight="1">
      <c r="A1" s="111" t="s">
        <v>94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s="47" customFormat="1" ht="18" customHeight="1">
      <c r="A2" s="120" t="s">
        <v>57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9.5" customHeight="1">
      <c r="A3" s="111" t="str">
        <f>' سهام'!A3:W3</f>
        <v>برای ماه منتهی به 1402/04/31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>
      <c r="A4" s="109" t="s">
        <v>29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1:17" ht="4.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22.5" customHeight="1" thickBot="1">
      <c r="A6" s="39"/>
      <c r="B6" s="40"/>
      <c r="C6" s="123" t="s">
        <v>133</v>
      </c>
      <c r="D6" s="123"/>
      <c r="E6" s="123"/>
      <c r="F6" s="123"/>
      <c r="G6" s="123"/>
      <c r="H6" s="123"/>
      <c r="I6" s="123"/>
      <c r="J6" s="18"/>
      <c r="K6" s="123" t="s">
        <v>134</v>
      </c>
      <c r="L6" s="123"/>
      <c r="M6" s="123"/>
      <c r="N6" s="123"/>
      <c r="O6" s="123"/>
      <c r="P6" s="123"/>
      <c r="Q6" s="123"/>
    </row>
    <row r="7" spans="1:17" ht="15.75" customHeight="1">
      <c r="A7" s="125"/>
      <c r="B7" s="126"/>
      <c r="C7" s="121" t="s">
        <v>15</v>
      </c>
      <c r="D7" s="121"/>
      <c r="E7" s="121" t="s">
        <v>13</v>
      </c>
      <c r="F7" s="125"/>
      <c r="G7" s="121" t="s">
        <v>14</v>
      </c>
      <c r="H7" s="125"/>
      <c r="I7" s="121" t="s">
        <v>2</v>
      </c>
      <c r="J7" s="42"/>
      <c r="K7" s="121" t="s">
        <v>15</v>
      </c>
      <c r="L7" s="121"/>
      <c r="M7" s="121" t="s">
        <v>13</v>
      </c>
      <c r="N7" s="125"/>
      <c r="O7" s="121" t="s">
        <v>14</v>
      </c>
      <c r="P7" s="125"/>
      <c r="Q7" s="121" t="s">
        <v>2</v>
      </c>
    </row>
    <row r="8" spans="1:17" ht="12" customHeight="1">
      <c r="A8" s="126"/>
      <c r="B8" s="126"/>
      <c r="C8" s="122"/>
      <c r="D8" s="122"/>
      <c r="E8" s="122"/>
      <c r="F8" s="126"/>
      <c r="G8" s="122"/>
      <c r="H8" s="126"/>
      <c r="I8" s="122"/>
      <c r="J8" s="42"/>
      <c r="K8" s="122"/>
      <c r="L8" s="122"/>
      <c r="M8" s="122"/>
      <c r="N8" s="126"/>
      <c r="O8" s="122"/>
      <c r="P8" s="126"/>
      <c r="Q8" s="122"/>
    </row>
    <row r="9" spans="1:17" ht="14.25" customHeight="1" thickBot="1">
      <c r="A9" s="127"/>
      <c r="B9" s="127"/>
      <c r="C9" s="50" t="s">
        <v>67</v>
      </c>
      <c r="D9" s="124"/>
      <c r="E9" s="50" t="s">
        <v>62</v>
      </c>
      <c r="F9" s="127"/>
      <c r="G9" s="50" t="s">
        <v>63</v>
      </c>
      <c r="H9" s="127"/>
      <c r="I9" s="123"/>
      <c r="J9" s="43"/>
      <c r="K9" s="50" t="s">
        <v>67</v>
      </c>
      <c r="L9" s="124"/>
      <c r="M9" s="50" t="s">
        <v>62</v>
      </c>
      <c r="N9" s="127"/>
      <c r="O9" s="50" t="s">
        <v>63</v>
      </c>
      <c r="P9" s="127"/>
      <c r="Q9" s="123"/>
    </row>
    <row r="10" spans="1:17" ht="21" customHeight="1">
      <c r="A10" s="19" t="s">
        <v>93</v>
      </c>
      <c r="B10" s="16"/>
      <c r="C10" s="68">
        <v>0</v>
      </c>
      <c r="D10" s="68"/>
      <c r="E10" s="68">
        <v>0</v>
      </c>
      <c r="F10" s="68"/>
      <c r="G10" s="68">
        <v>0</v>
      </c>
      <c r="H10" s="68"/>
      <c r="I10" s="68">
        <f>C10+E10+G10</f>
        <v>0</v>
      </c>
      <c r="J10" s="68"/>
      <c r="K10" s="68">
        <v>0</v>
      </c>
      <c r="L10" s="68"/>
      <c r="M10" s="68">
        <v>0</v>
      </c>
      <c r="N10" s="68"/>
      <c r="O10" s="68">
        <v>0</v>
      </c>
      <c r="P10" s="68"/>
      <c r="Q10" s="68">
        <f>K10+M10+O10</f>
        <v>0</v>
      </c>
    </row>
    <row r="11" spans="1:17" ht="21" customHeight="1" thickBot="1">
      <c r="A11" s="49" t="s">
        <v>2</v>
      </c>
      <c r="B11" s="48"/>
      <c r="C11" s="72">
        <f>SUM(C10:C10)</f>
        <v>0</v>
      </c>
      <c r="D11" s="60">
        <f t="shared" ref="D11:P11" si="0">SUM(D10:D10)</f>
        <v>0</v>
      </c>
      <c r="E11" s="72">
        <f>SUM(E10:E10)</f>
        <v>0</v>
      </c>
      <c r="F11" s="60">
        <f t="shared" si="0"/>
        <v>0</v>
      </c>
      <c r="G11" s="72">
        <f>SUM(G10:G10)</f>
        <v>0</v>
      </c>
      <c r="H11" s="60">
        <f t="shared" si="0"/>
        <v>0</v>
      </c>
      <c r="I11" s="72">
        <f>SUM(I10:I10)</f>
        <v>0</v>
      </c>
      <c r="J11" s="60">
        <f t="shared" si="0"/>
        <v>0</v>
      </c>
      <c r="K11" s="72">
        <f>SUM(K10:K10)</f>
        <v>0</v>
      </c>
      <c r="L11" s="60">
        <f t="shared" si="0"/>
        <v>0</v>
      </c>
      <c r="M11" s="72">
        <f>SUM(M10:M10)</f>
        <v>0</v>
      </c>
      <c r="N11" s="60">
        <f t="shared" si="0"/>
        <v>0</v>
      </c>
      <c r="O11" s="72">
        <f>SUM(O10:O10)</f>
        <v>0</v>
      </c>
      <c r="P11" s="60">
        <f t="shared" si="0"/>
        <v>0</v>
      </c>
      <c r="Q11" s="72">
        <f>SUM(Q10:Q10)</f>
        <v>0</v>
      </c>
    </row>
    <row r="12" spans="1:17" ht="22.5" thickTop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68" customFormat="1"/>
    <row r="14" spans="1:17" s="68" customFormat="1"/>
    <row r="15" spans="1:17" s="68" customFormat="1"/>
    <row r="17" spans="15:17">
      <c r="O17" s="51"/>
      <c r="Q17" s="51"/>
    </row>
    <row r="18" spans="15:17">
      <c r="O18" s="52"/>
      <c r="Q18" s="52"/>
    </row>
    <row r="44" spans="13:13">
      <c r="M44" s="47"/>
    </row>
  </sheetData>
  <autoFilter ref="A9:Q9" xr:uid="{00000000-0009-0000-0000-00000A000000}">
    <sortState xmlns:xlrd2="http://schemas.microsoft.com/office/spreadsheetml/2017/richdata2" ref="A12:Q12">
      <sortCondition descending="1" ref="O9"/>
    </sortState>
  </autoFilter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7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O16"/>
  <sheetViews>
    <sheetView rightToLeft="1" view="pageBreakPreview" zoomScaleNormal="100" zoomScaleSheetLayoutView="100" workbookViewId="0">
      <selection activeCell="I11" sqref="I11"/>
    </sheetView>
  </sheetViews>
  <sheetFormatPr defaultColWidth="9.140625" defaultRowHeight="21.75"/>
  <cols>
    <col min="1" max="1" width="32.140625" style="47" customWidth="1"/>
    <col min="2" max="2" width="0.7109375" style="47" customWidth="1"/>
    <col min="3" max="3" width="22.85546875" style="47" customWidth="1"/>
    <col min="4" max="4" width="0.7109375" style="47" customWidth="1"/>
    <col min="5" max="5" width="18.42578125" style="361" customWidth="1"/>
    <col min="6" max="6" width="1.42578125" style="361" customWidth="1"/>
    <col min="7" max="7" width="21.7109375" style="361" customWidth="1"/>
    <col min="8" max="8" width="1.42578125" style="361" customWidth="1"/>
    <col min="9" max="9" width="26.140625" style="361" customWidth="1"/>
    <col min="10" max="10" width="1.28515625" style="47" customWidth="1"/>
    <col min="11" max="11" width="22" style="47" customWidth="1"/>
    <col min="12" max="12" width="0.7109375" style="47" customWidth="1"/>
    <col min="13" max="13" width="9.140625" style="47"/>
    <col min="14" max="14" width="9.7109375" style="47" customWidth="1"/>
    <col min="15" max="15" width="11.85546875" style="47" bestFit="1" customWidth="1"/>
    <col min="16" max="16384" width="9.140625" style="47"/>
  </cols>
  <sheetData>
    <row r="1" spans="1:15" ht="22.5">
      <c r="A1" s="120" t="s">
        <v>94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5" ht="22.5">
      <c r="A2" s="120" t="s">
        <v>57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5" ht="22.5">
      <c r="A3" s="120" t="str">
        <f>' سهام'!A3:W3</f>
        <v>برای ماه منتهی به 1402/04/31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5">
      <c r="A4" s="168" t="s">
        <v>30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1:15" ht="22.5" thickBot="1">
      <c r="A5" s="170"/>
      <c r="B5" s="170"/>
      <c r="C5" s="170"/>
      <c r="D5" s="64"/>
      <c r="E5" s="171"/>
      <c r="F5" s="171"/>
      <c r="G5" s="171"/>
      <c r="H5" s="171"/>
      <c r="I5" s="171"/>
      <c r="J5" s="170"/>
      <c r="K5" s="170"/>
      <c r="L5" s="170"/>
    </row>
    <row r="6" spans="1:15" ht="37.5" customHeight="1" thickBot="1">
      <c r="A6" s="345" t="s">
        <v>20</v>
      </c>
      <c r="B6" s="345"/>
      <c r="C6" s="345"/>
      <c r="D6" s="346"/>
      <c r="E6" s="347" t="s">
        <v>133</v>
      </c>
      <c r="F6" s="347"/>
      <c r="G6" s="347"/>
      <c r="H6" s="347"/>
      <c r="I6" s="345" t="s">
        <v>134</v>
      </c>
      <c r="J6" s="345"/>
      <c r="K6" s="345"/>
      <c r="L6" s="345"/>
      <c r="M6" s="348"/>
    </row>
    <row r="7" spans="1:15" ht="37.5">
      <c r="A7" s="349" t="s">
        <v>16</v>
      </c>
      <c r="B7" s="346"/>
      <c r="C7" s="349" t="s">
        <v>9</v>
      </c>
      <c r="D7" s="350"/>
      <c r="E7" s="351" t="s">
        <v>17</v>
      </c>
      <c r="F7" s="352"/>
      <c r="G7" s="351" t="s">
        <v>18</v>
      </c>
      <c r="H7" s="353"/>
      <c r="I7" s="351" t="s">
        <v>17</v>
      </c>
      <c r="J7" s="176"/>
      <c r="K7" s="349" t="s">
        <v>18</v>
      </c>
      <c r="L7" s="176"/>
      <c r="M7" s="354"/>
    </row>
    <row r="8" spans="1:15" ht="27" customHeight="1">
      <c r="A8" s="355" t="s">
        <v>105</v>
      </c>
      <c r="B8" s="210"/>
      <c r="C8" s="196" t="s">
        <v>109</v>
      </c>
      <c r="D8" s="210"/>
      <c r="E8" s="199">
        <v>1523279648</v>
      </c>
      <c r="F8" s="210"/>
      <c r="G8" s="356">
        <f>E8/$E$11</f>
        <v>0.76626146065326795</v>
      </c>
      <c r="H8" s="210"/>
      <c r="I8" s="199">
        <v>1985459819</v>
      </c>
      <c r="J8" s="210"/>
      <c r="K8" s="356">
        <f>I8/$I$11</f>
        <v>0.36730152131894794</v>
      </c>
      <c r="L8" s="176"/>
      <c r="M8" s="354"/>
      <c r="N8" s="256"/>
      <c r="O8" s="256"/>
    </row>
    <row r="9" spans="1:15" ht="27" customHeight="1">
      <c r="A9" s="355" t="s">
        <v>106</v>
      </c>
      <c r="B9" s="210"/>
      <c r="C9" s="196" t="s">
        <v>110</v>
      </c>
      <c r="D9" s="210"/>
      <c r="E9" s="199">
        <v>70136986.113207519</v>
      </c>
      <c r="F9" s="210"/>
      <c r="G9" s="356">
        <f t="shared" ref="G9:G10" si="0">E9/$E$11</f>
        <v>3.5281288957997273E-2</v>
      </c>
      <c r="H9" s="210"/>
      <c r="I9" s="199">
        <v>2939249425</v>
      </c>
      <c r="J9" s="210"/>
      <c r="K9" s="356">
        <f t="shared" ref="K9:K10" si="1">I9/$I$11</f>
        <v>0.54374849342561438</v>
      </c>
      <c r="L9" s="176"/>
      <c r="M9" s="354"/>
      <c r="N9" s="256"/>
      <c r="O9" s="256"/>
    </row>
    <row r="10" spans="1:15" ht="27" customHeight="1" thickBot="1">
      <c r="A10" s="355" t="s">
        <v>108</v>
      </c>
      <c r="B10" s="210"/>
      <c r="C10" s="196" t="s">
        <v>112</v>
      </c>
      <c r="D10" s="210"/>
      <c r="E10" s="199">
        <v>394520546.88679248</v>
      </c>
      <c r="F10" s="210"/>
      <c r="G10" s="356">
        <f t="shared" si="0"/>
        <v>0.19845725038873474</v>
      </c>
      <c r="H10" s="210"/>
      <c r="I10" s="199">
        <v>480821917.0754717</v>
      </c>
      <c r="J10" s="210"/>
      <c r="K10" s="356">
        <f t="shared" si="1"/>
        <v>8.8949985255437597E-2</v>
      </c>
      <c r="L10" s="176"/>
      <c r="M10" s="354"/>
      <c r="N10" s="256"/>
      <c r="O10" s="256"/>
    </row>
    <row r="11" spans="1:15" ht="22.5" thickBot="1">
      <c r="A11" s="357" t="s">
        <v>2</v>
      </c>
      <c r="B11" s="354"/>
      <c r="D11" s="358"/>
      <c r="E11" s="359">
        <f>SUM(E8:E10)</f>
        <v>1987937181</v>
      </c>
      <c r="F11" s="210"/>
      <c r="G11" s="360">
        <f>SUM(G8:G10)</f>
        <v>1</v>
      </c>
      <c r="H11" s="210"/>
      <c r="I11" s="359">
        <f>SUM(I8:I10)</f>
        <v>5405531161.0754719</v>
      </c>
      <c r="J11" s="210"/>
      <c r="K11" s="360">
        <f>SUM(K8:K10)</f>
        <v>1</v>
      </c>
      <c r="L11" s="176"/>
      <c r="M11" s="354"/>
    </row>
    <row r="12" spans="1:15" ht="22.5" thickTop="1">
      <c r="F12" s="210"/>
      <c r="H12" s="210"/>
      <c r="J12" s="210"/>
    </row>
    <row r="13" spans="1:15">
      <c r="E13" s="361">
        <f>E11-'سود اوراق بهادار و سپرده بانکی'!H10</f>
        <v>0</v>
      </c>
      <c r="I13" s="361">
        <f>I11-'سود اوراق بهادار و سپرده بانکی'!N10</f>
        <v>0</v>
      </c>
    </row>
    <row r="14" spans="1:15">
      <c r="C14" s="256"/>
      <c r="E14" s="207"/>
      <c r="I14" s="207"/>
    </row>
    <row r="15" spans="1:15">
      <c r="I15" s="207"/>
    </row>
    <row r="16" spans="1:15">
      <c r="C16" s="256"/>
      <c r="E16" s="207"/>
      <c r="I16" s="207"/>
    </row>
  </sheetData>
  <autoFilter ref="A7:M7" xr:uid="{00000000-0009-0000-0000-00000B000000}">
    <sortState xmlns:xlrd2="http://schemas.microsoft.com/office/spreadsheetml/2017/richdata2" ref="A8:M15">
      <sortCondition descending="1" ref="I7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ageMargins left="0.7" right="0.7" top="0.75" bottom="0.75" header="0.3" footer="0.3"/>
  <pageSetup paperSize="9" scale="8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M42"/>
  <sheetViews>
    <sheetView rightToLeft="1" view="pageBreakPreview" zoomScaleNormal="100" zoomScaleSheetLayoutView="100" workbookViewId="0">
      <selection activeCell="E12" sqref="A12:E15"/>
    </sheetView>
  </sheetViews>
  <sheetFormatPr defaultColWidth="9.140625" defaultRowHeight="18"/>
  <cols>
    <col min="1" max="1" width="32.42578125" style="17" customWidth="1"/>
    <col min="2" max="2" width="1.42578125" style="17" customWidth="1"/>
    <col min="3" max="3" width="17.7109375" style="17" bestFit="1" customWidth="1"/>
    <col min="4" max="4" width="0.85546875" style="17" customWidth="1"/>
    <col min="5" max="5" width="18.140625" style="17" customWidth="1"/>
    <col min="6" max="6" width="9.140625" style="17"/>
    <col min="7" max="7" width="11.28515625" style="17" bestFit="1" customWidth="1"/>
    <col min="8" max="8" width="10.85546875" style="17" bestFit="1" customWidth="1"/>
    <col min="9" max="9" width="9.140625" style="17"/>
    <col min="10" max="10" width="9.85546875" style="17" bestFit="1" customWidth="1"/>
    <col min="11" max="11" width="11.28515625" style="17" bestFit="1" customWidth="1"/>
    <col min="12" max="16384" width="9.140625" style="17"/>
  </cols>
  <sheetData>
    <row r="1" spans="1:11" s="37" customFormat="1" ht="18.75">
      <c r="A1" s="108" t="s">
        <v>94</v>
      </c>
      <c r="B1" s="108"/>
      <c r="C1" s="108"/>
      <c r="D1" s="108"/>
      <c r="E1" s="108"/>
    </row>
    <row r="2" spans="1:11" s="38" customFormat="1" ht="18.75">
      <c r="A2" s="128" t="s">
        <v>57</v>
      </c>
      <c r="B2" s="128"/>
      <c r="C2" s="128"/>
      <c r="D2" s="128"/>
      <c r="E2" s="128"/>
    </row>
    <row r="3" spans="1:11" s="37" customFormat="1" ht="18.75">
      <c r="A3" s="108" t="str">
        <f>' سهام'!A3:W3</f>
        <v>برای ماه منتهی به 1402/04/31</v>
      </c>
      <c r="B3" s="108"/>
      <c r="C3" s="108"/>
      <c r="D3" s="108"/>
      <c r="E3" s="108"/>
    </row>
    <row r="4" spans="1:11" ht="18.75">
      <c r="A4" s="109" t="s">
        <v>31</v>
      </c>
      <c r="B4" s="109"/>
      <c r="C4" s="109"/>
      <c r="D4" s="109"/>
      <c r="E4" s="109"/>
    </row>
    <row r="5" spans="1:11" ht="49.5" customHeight="1" thickBot="1">
      <c r="A5" s="39"/>
      <c r="B5" s="40"/>
      <c r="C5" s="41" t="s">
        <v>133</v>
      </c>
      <c r="D5" s="18"/>
      <c r="E5" s="41" t="s">
        <v>135</v>
      </c>
    </row>
    <row r="6" spans="1:11" ht="16.5" customHeight="1">
      <c r="A6" s="125"/>
      <c r="B6" s="126"/>
      <c r="C6" s="121" t="s">
        <v>6</v>
      </c>
      <c r="D6" s="42"/>
      <c r="E6" s="121" t="s">
        <v>6</v>
      </c>
    </row>
    <row r="7" spans="1:11" ht="18.75" thickBot="1">
      <c r="A7" s="127"/>
      <c r="B7" s="127"/>
      <c r="C7" s="123"/>
      <c r="D7" s="43"/>
      <c r="E7" s="123"/>
    </row>
    <row r="8" spans="1:11" ht="18.75">
      <c r="A8" s="90" t="s">
        <v>114</v>
      </c>
      <c r="B8" s="90"/>
      <c r="C8" s="92">
        <v>265009885</v>
      </c>
      <c r="D8" s="44"/>
      <c r="E8" s="92">
        <v>308373496</v>
      </c>
      <c r="F8" s="46"/>
      <c r="G8" s="93"/>
      <c r="H8" s="93"/>
      <c r="J8" s="46"/>
      <c r="K8" s="46"/>
    </row>
    <row r="9" spans="1:11" ht="18.75">
      <c r="A9" s="90" t="s">
        <v>115</v>
      </c>
      <c r="B9" s="90"/>
      <c r="C9" s="92">
        <v>10616412</v>
      </c>
      <c r="D9" s="44"/>
      <c r="E9" s="92">
        <v>16441484</v>
      </c>
      <c r="F9" s="46"/>
      <c r="G9" s="94"/>
      <c r="H9" s="93"/>
      <c r="J9" s="46"/>
      <c r="K9" s="46"/>
    </row>
    <row r="10" spans="1:11" ht="18.75" thickBot="1">
      <c r="A10" s="44" t="s">
        <v>2</v>
      </c>
      <c r="B10" s="18"/>
      <c r="C10" s="73">
        <f>SUM(C8:C9)</f>
        <v>275626297</v>
      </c>
      <c r="D10" s="67"/>
      <c r="E10" s="73">
        <f>SUM(E8:E9)</f>
        <v>324814980</v>
      </c>
    </row>
    <row r="11" spans="1:11" ht="18.75" thickTop="1">
      <c r="D11" s="67"/>
    </row>
    <row r="12" spans="1:11">
      <c r="C12" s="45"/>
      <c r="D12" s="67"/>
      <c r="E12" s="45"/>
    </row>
    <row r="13" spans="1:11">
      <c r="C13" s="45"/>
      <c r="E13" s="45"/>
    </row>
    <row r="14" spans="1:11">
      <c r="C14" s="46"/>
      <c r="E14" s="46"/>
    </row>
    <row r="15" spans="1:11">
      <c r="C15" s="45"/>
      <c r="E15" s="46"/>
    </row>
    <row r="42" spans="13:13">
      <c r="M42" s="64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3"/>
  <sheetViews>
    <sheetView rightToLeft="1" view="pageBreakPreview" topLeftCell="A4" zoomScale="60" zoomScaleNormal="100" workbookViewId="0">
      <selection activeCell="J28" sqref="J28"/>
    </sheetView>
  </sheetViews>
  <sheetFormatPr defaultColWidth="9.140625" defaultRowHeight="30.75"/>
  <cols>
    <col min="1" max="1" width="40.7109375" style="77" bestFit="1" customWidth="1"/>
    <col min="2" max="2" width="1.85546875" style="77" customWidth="1"/>
    <col min="3" max="3" width="22.5703125" style="66" customWidth="1"/>
    <col min="4" max="4" width="1.140625" style="66" customWidth="1"/>
    <col min="5" max="5" width="32" style="66" customWidth="1"/>
    <col min="6" max="6" width="1.42578125" style="66" customWidth="1"/>
    <col min="7" max="7" width="32.140625" style="66" customWidth="1"/>
    <col min="8" max="8" width="1.5703125" style="66" customWidth="1"/>
    <col min="9" max="9" width="20.5703125" style="66" bestFit="1" customWidth="1"/>
    <col min="10" max="10" width="29.140625" style="66" bestFit="1" customWidth="1"/>
    <col min="11" max="11" width="1.42578125" style="66" customWidth="1"/>
    <col min="12" max="12" width="20.7109375" style="66" customWidth="1"/>
    <col min="13" max="13" width="29.140625" style="66" customWidth="1"/>
    <col min="14" max="14" width="1.140625" style="66" customWidth="1"/>
    <col min="15" max="15" width="22.5703125" style="66" bestFit="1" customWidth="1"/>
    <col min="16" max="16" width="1.42578125" style="66" customWidth="1"/>
    <col min="17" max="17" width="18.7109375" style="66" customWidth="1"/>
    <col min="18" max="18" width="1.5703125" style="66" customWidth="1"/>
    <col min="19" max="19" width="32" style="66" bestFit="1" customWidth="1"/>
    <col min="20" max="20" width="1.85546875" style="66" customWidth="1"/>
    <col min="21" max="21" width="37.42578125" style="66" bestFit="1" customWidth="1"/>
    <col min="22" max="22" width="1.5703125" style="77" customWidth="1"/>
    <col min="23" max="23" width="21.85546875" style="164" customWidth="1"/>
    <col min="24" max="24" width="21.140625" style="66" bestFit="1" customWidth="1"/>
    <col min="25" max="25" width="14.140625" style="66" bestFit="1" customWidth="1"/>
    <col min="26" max="26" width="9.140625" style="77"/>
    <col min="27" max="28" width="14.85546875" style="130" bestFit="1" customWidth="1"/>
    <col min="29" max="29" width="17.140625" style="77" bestFit="1" customWidth="1"/>
    <col min="30" max="16384" width="9.140625" style="77"/>
  </cols>
  <sheetData>
    <row r="1" spans="1:33" ht="31.5">
      <c r="A1" s="129" t="s">
        <v>94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33" ht="31.5">
      <c r="A2" s="129" t="s">
        <v>51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3" spans="1:33" ht="31.5">
      <c r="A3" s="129" t="s">
        <v>118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</row>
    <row r="4" spans="1:33" ht="31.5">
      <c r="A4" s="131" t="s">
        <v>25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</row>
    <row r="5" spans="1:33" ht="31.5">
      <c r="A5" s="131" t="s">
        <v>26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</row>
    <row r="7" spans="1:33" ht="36.75" customHeight="1" thickBot="1">
      <c r="A7" s="132"/>
      <c r="B7" s="133"/>
      <c r="C7" s="134" t="s">
        <v>95</v>
      </c>
      <c r="D7" s="134"/>
      <c r="E7" s="134"/>
      <c r="F7" s="134"/>
      <c r="G7" s="134"/>
      <c r="H7" s="135"/>
      <c r="I7" s="136" t="s">
        <v>7</v>
      </c>
      <c r="J7" s="136"/>
      <c r="K7" s="136"/>
      <c r="L7" s="136"/>
      <c r="M7" s="136"/>
      <c r="O7" s="137" t="s">
        <v>119</v>
      </c>
      <c r="P7" s="137"/>
      <c r="Q7" s="137"/>
      <c r="R7" s="137"/>
      <c r="S7" s="137"/>
      <c r="T7" s="137"/>
      <c r="U7" s="137"/>
      <c r="V7" s="137"/>
      <c r="W7" s="137"/>
    </row>
    <row r="8" spans="1:33" ht="29.25" customHeight="1">
      <c r="A8" s="138" t="s">
        <v>1</v>
      </c>
      <c r="B8" s="139"/>
      <c r="C8" s="140" t="s">
        <v>3</v>
      </c>
      <c r="D8" s="141"/>
      <c r="E8" s="140" t="s">
        <v>0</v>
      </c>
      <c r="F8" s="141"/>
      <c r="G8" s="142" t="s">
        <v>21</v>
      </c>
      <c r="H8" s="143"/>
      <c r="I8" s="144" t="s">
        <v>4</v>
      </c>
      <c r="J8" s="144"/>
      <c r="K8" s="145"/>
      <c r="L8" s="144" t="s">
        <v>5</v>
      </c>
      <c r="M8" s="144"/>
      <c r="O8" s="146" t="s">
        <v>3</v>
      </c>
      <c r="P8" s="141"/>
      <c r="Q8" s="142" t="s">
        <v>33</v>
      </c>
      <c r="R8" s="147"/>
      <c r="S8" s="146" t="s">
        <v>0</v>
      </c>
      <c r="T8" s="141"/>
      <c r="U8" s="142" t="s">
        <v>21</v>
      </c>
      <c r="V8" s="148"/>
      <c r="W8" s="149" t="s">
        <v>22</v>
      </c>
    </row>
    <row r="9" spans="1:33" ht="49.5" customHeight="1" thickBot="1">
      <c r="A9" s="150"/>
      <c r="B9" s="139"/>
      <c r="C9" s="151"/>
      <c r="D9" s="152"/>
      <c r="E9" s="151"/>
      <c r="F9" s="152"/>
      <c r="G9" s="153"/>
      <c r="H9" s="143"/>
      <c r="I9" s="154" t="s">
        <v>3</v>
      </c>
      <c r="J9" s="154" t="s">
        <v>0</v>
      </c>
      <c r="K9" s="145"/>
      <c r="L9" s="154" t="s">
        <v>3</v>
      </c>
      <c r="M9" s="154" t="s">
        <v>50</v>
      </c>
      <c r="O9" s="151"/>
      <c r="P9" s="141"/>
      <c r="Q9" s="153"/>
      <c r="R9" s="147"/>
      <c r="S9" s="151"/>
      <c r="T9" s="141"/>
      <c r="U9" s="153"/>
      <c r="V9" s="148"/>
      <c r="W9" s="155"/>
    </row>
    <row r="10" spans="1:33" ht="28.5" customHeight="1">
      <c r="A10" s="156" t="s">
        <v>120</v>
      </c>
      <c r="C10" s="66">
        <v>0</v>
      </c>
      <c r="E10" s="66">
        <v>0</v>
      </c>
      <c r="G10" s="66">
        <v>0</v>
      </c>
      <c r="I10" s="66">
        <v>35908</v>
      </c>
      <c r="J10" s="66">
        <v>1118687275</v>
      </c>
      <c r="K10" s="157"/>
      <c r="L10" s="66">
        <v>0</v>
      </c>
      <c r="M10" s="66">
        <v>0</v>
      </c>
      <c r="O10" s="66">
        <v>35908</v>
      </c>
      <c r="Q10" s="158">
        <v>28950</v>
      </c>
      <c r="S10" s="66">
        <v>1118687275</v>
      </c>
      <c r="U10" s="66">
        <v>1033351359</v>
      </c>
      <c r="V10" s="157"/>
      <c r="W10" s="159">
        <f>U10/درآمدها!$J$5</f>
        <v>3.0246234856579363E-3</v>
      </c>
      <c r="Z10" s="160"/>
      <c r="AC10" s="160"/>
      <c r="AD10" s="161"/>
      <c r="AE10" s="160"/>
      <c r="AF10" s="161"/>
      <c r="AG10" s="160"/>
    </row>
    <row r="11" spans="1:33" ht="28.5" customHeight="1">
      <c r="A11" s="156" t="s">
        <v>121</v>
      </c>
      <c r="C11" s="66">
        <v>0</v>
      </c>
      <c r="E11" s="66">
        <v>0</v>
      </c>
      <c r="G11" s="66">
        <v>0</v>
      </c>
      <c r="I11" s="66">
        <v>2000000</v>
      </c>
      <c r="J11" s="66">
        <v>80336879712</v>
      </c>
      <c r="K11" s="157"/>
      <c r="L11" s="66">
        <v>0</v>
      </c>
      <c r="M11" s="66">
        <v>0</v>
      </c>
      <c r="O11" s="66">
        <v>2000000</v>
      </c>
      <c r="Q11" s="158">
        <v>35900</v>
      </c>
      <c r="S11" s="66">
        <v>80336879712</v>
      </c>
      <c r="U11" s="66">
        <v>71372790000</v>
      </c>
      <c r="V11" s="157"/>
      <c r="W11" s="159">
        <f>U11/درآمدها!$J$5</f>
        <v>0.20890843660363531</v>
      </c>
      <c r="Z11" s="160"/>
      <c r="AC11" s="160"/>
      <c r="AD11" s="161"/>
      <c r="AE11" s="160"/>
      <c r="AF11" s="161"/>
      <c r="AG11" s="160"/>
    </row>
    <row r="12" spans="1:33" ht="28.5" customHeight="1">
      <c r="A12" s="156" t="s">
        <v>122</v>
      </c>
      <c r="C12" s="66">
        <v>0</v>
      </c>
      <c r="E12" s="66">
        <v>0</v>
      </c>
      <c r="G12" s="66">
        <v>0</v>
      </c>
      <c r="I12" s="66">
        <v>251649</v>
      </c>
      <c r="J12" s="66">
        <v>6591452005</v>
      </c>
      <c r="K12" s="157"/>
      <c r="L12" s="66">
        <v>0</v>
      </c>
      <c r="M12" s="66">
        <v>0</v>
      </c>
      <c r="O12" s="66">
        <v>251649</v>
      </c>
      <c r="Q12" s="158">
        <v>25910</v>
      </c>
      <c r="S12" s="66">
        <v>6591452005</v>
      </c>
      <c r="U12" s="66">
        <v>6481430252</v>
      </c>
      <c r="V12" s="157"/>
      <c r="W12" s="159">
        <f>U12/درآمدها!$J$5</f>
        <v>1.8971171799516677E-2</v>
      </c>
      <c r="Z12" s="160"/>
      <c r="AC12" s="160"/>
      <c r="AD12" s="161"/>
      <c r="AE12" s="160"/>
      <c r="AF12" s="161"/>
      <c r="AG12" s="160"/>
    </row>
    <row r="13" spans="1:33" ht="28.5" customHeight="1">
      <c r="A13" s="156" t="s">
        <v>96</v>
      </c>
      <c r="C13" s="66">
        <v>1205000</v>
      </c>
      <c r="E13" s="66">
        <v>13803347600</v>
      </c>
      <c r="G13" s="66">
        <v>12852718585</v>
      </c>
      <c r="I13" s="66">
        <v>0</v>
      </c>
      <c r="J13" s="66">
        <v>0</v>
      </c>
      <c r="K13" s="157"/>
      <c r="L13" s="66">
        <v>0</v>
      </c>
      <c r="M13" s="66">
        <v>0</v>
      </c>
      <c r="O13" s="66">
        <v>1205000</v>
      </c>
      <c r="Q13" s="158">
        <v>11030</v>
      </c>
      <c r="S13" s="66">
        <v>13803347600</v>
      </c>
      <c r="U13" s="66">
        <v>13212067660</v>
      </c>
      <c r="V13" s="157"/>
      <c r="W13" s="159">
        <f>U13/درآمدها!$J$5</f>
        <v>3.8671773923256332E-2</v>
      </c>
      <c r="Z13" s="160"/>
      <c r="AC13" s="160"/>
      <c r="AD13" s="161"/>
      <c r="AE13" s="160"/>
      <c r="AF13" s="161"/>
      <c r="AG13" s="160"/>
    </row>
    <row r="14" spans="1:33" ht="28.5" customHeight="1">
      <c r="A14" s="156" t="s">
        <v>97</v>
      </c>
      <c r="C14" s="66">
        <v>1900000</v>
      </c>
      <c r="E14" s="66">
        <v>7019313972</v>
      </c>
      <c r="G14" s="66">
        <v>6944731516</v>
      </c>
      <c r="I14" s="66">
        <v>0</v>
      </c>
      <c r="J14" s="66">
        <v>0</v>
      </c>
      <c r="K14" s="157"/>
      <c r="L14" s="66">
        <v>0</v>
      </c>
      <c r="M14" s="66">
        <v>0</v>
      </c>
      <c r="O14" s="66">
        <v>1900000</v>
      </c>
      <c r="Q14" s="158">
        <v>3228</v>
      </c>
      <c r="S14" s="66">
        <v>7019313972</v>
      </c>
      <c r="U14" s="66">
        <v>6096707461</v>
      </c>
      <c r="V14" s="157"/>
      <c r="W14" s="159">
        <f>U14/درآمدها!$J$5</f>
        <v>1.7845086679492687E-2</v>
      </c>
      <c r="Z14" s="160"/>
      <c r="AC14" s="160"/>
      <c r="AD14" s="161"/>
      <c r="AE14" s="160"/>
      <c r="AF14" s="161"/>
      <c r="AG14" s="160"/>
    </row>
    <row r="15" spans="1:33" ht="28.5" customHeight="1">
      <c r="A15" s="156" t="s">
        <v>123</v>
      </c>
      <c r="C15" s="66">
        <v>0</v>
      </c>
      <c r="E15" s="66">
        <v>0</v>
      </c>
      <c r="G15" s="66">
        <v>0</v>
      </c>
      <c r="I15" s="66">
        <v>1000000</v>
      </c>
      <c r="J15" s="66">
        <v>45841586400</v>
      </c>
      <c r="K15" s="157"/>
      <c r="L15" s="66">
        <v>0</v>
      </c>
      <c r="M15" s="66">
        <v>0</v>
      </c>
      <c r="O15" s="66">
        <v>1000000</v>
      </c>
      <c r="Q15" s="158">
        <v>53100</v>
      </c>
      <c r="S15" s="66">
        <v>45841586400</v>
      </c>
      <c r="U15" s="66">
        <v>52784055000</v>
      </c>
      <c r="V15" s="157"/>
      <c r="W15" s="159">
        <f>U15/درآمدها!$J$5</f>
        <v>0.15449913626257708</v>
      </c>
      <c r="Z15" s="160"/>
      <c r="AC15" s="160"/>
      <c r="AD15" s="161"/>
      <c r="AE15" s="160"/>
      <c r="AF15" s="161"/>
      <c r="AG15" s="160"/>
    </row>
    <row r="16" spans="1:33" ht="28.5" customHeight="1">
      <c r="A16" s="156" t="s">
        <v>124</v>
      </c>
      <c r="C16" s="66">
        <v>0</v>
      </c>
      <c r="E16" s="66">
        <v>0</v>
      </c>
      <c r="G16" s="66">
        <v>0</v>
      </c>
      <c r="I16" s="66">
        <v>94803</v>
      </c>
      <c r="J16" s="66">
        <v>2195154588</v>
      </c>
      <c r="K16" s="157"/>
      <c r="L16" s="66">
        <v>0</v>
      </c>
      <c r="M16" s="66">
        <v>0</v>
      </c>
      <c r="O16" s="66">
        <v>94803</v>
      </c>
      <c r="Q16" s="158">
        <v>23150</v>
      </c>
      <c r="S16" s="66">
        <v>2195154588</v>
      </c>
      <c r="U16" s="66">
        <v>2181631051</v>
      </c>
      <c r="V16" s="157"/>
      <c r="W16" s="159">
        <f>U16/درآمدها!$J$5</f>
        <v>6.3856426533186635E-3</v>
      </c>
      <c r="Z16" s="160"/>
      <c r="AC16" s="160"/>
      <c r="AD16" s="161"/>
      <c r="AE16" s="160"/>
      <c r="AF16" s="161"/>
      <c r="AG16" s="160"/>
    </row>
    <row r="17" spans="1:33" ht="28.5" customHeight="1">
      <c r="A17" s="156" t="s">
        <v>98</v>
      </c>
      <c r="C17" s="66">
        <v>636000</v>
      </c>
      <c r="E17" s="66">
        <v>13766376745</v>
      </c>
      <c r="G17" s="66">
        <v>13681149914</v>
      </c>
      <c r="I17" s="66">
        <v>0</v>
      </c>
      <c r="J17" s="66">
        <v>0</v>
      </c>
      <c r="K17" s="157"/>
      <c r="L17" s="66">
        <v>0</v>
      </c>
      <c r="M17" s="66">
        <v>0</v>
      </c>
      <c r="O17" s="66">
        <v>636000</v>
      </c>
      <c r="Q17" s="158">
        <v>17120</v>
      </c>
      <c r="S17" s="66">
        <v>13766376745</v>
      </c>
      <c r="U17" s="66">
        <v>10823534499</v>
      </c>
      <c r="V17" s="157"/>
      <c r="W17" s="159">
        <f>U17/درآمدها!$J$5</f>
        <v>3.1680527981484276E-2</v>
      </c>
      <c r="Z17" s="160"/>
      <c r="AC17" s="160"/>
      <c r="AD17" s="161"/>
      <c r="AE17" s="160"/>
      <c r="AF17" s="161"/>
      <c r="AG17" s="160"/>
    </row>
    <row r="18" spans="1:33" ht="28.5" customHeight="1">
      <c r="A18" s="156" t="s">
        <v>99</v>
      </c>
      <c r="C18" s="66">
        <v>118000</v>
      </c>
      <c r="E18" s="66">
        <v>8335613257</v>
      </c>
      <c r="G18" s="66">
        <v>8209680024</v>
      </c>
      <c r="J18" s="66">
        <v>0</v>
      </c>
      <c r="K18" s="157"/>
      <c r="L18" s="66">
        <v>0</v>
      </c>
      <c r="M18" s="66">
        <v>0</v>
      </c>
      <c r="O18" s="66">
        <v>354000</v>
      </c>
      <c r="Q18" s="158">
        <v>20177</v>
      </c>
      <c r="S18" s="66">
        <v>8335613257</v>
      </c>
      <c r="U18" s="66">
        <v>7100041889</v>
      </c>
      <c r="V18" s="157"/>
      <c r="W18" s="159">
        <f>U18/درآمدها!$J$5</f>
        <v>2.0781850490240211E-2</v>
      </c>
      <c r="Z18" s="160"/>
      <c r="AC18" s="162"/>
      <c r="AD18" s="161"/>
      <c r="AE18" s="160"/>
      <c r="AF18" s="161"/>
      <c r="AG18" s="160"/>
    </row>
    <row r="19" spans="1:33" ht="28.5" customHeight="1">
      <c r="A19" s="156" t="s">
        <v>100</v>
      </c>
      <c r="C19" s="66">
        <v>494000</v>
      </c>
      <c r="E19" s="66">
        <v>9506083428</v>
      </c>
      <c r="G19" s="66">
        <v>9379259371</v>
      </c>
      <c r="I19" s="66">
        <v>0</v>
      </c>
      <c r="J19" s="66">
        <v>0</v>
      </c>
      <c r="K19" s="157"/>
      <c r="L19" s="66">
        <v>0</v>
      </c>
      <c r="M19" s="66">
        <v>0</v>
      </c>
      <c r="O19" s="66">
        <v>494000</v>
      </c>
      <c r="Q19" s="158">
        <v>15520</v>
      </c>
      <c r="S19" s="66">
        <v>9506083428</v>
      </c>
      <c r="U19" s="66">
        <v>7621262067</v>
      </c>
      <c r="V19" s="157"/>
      <c r="W19" s="159">
        <f>U19/درآمدها!$J$5</f>
        <v>2.2307463998024458E-2</v>
      </c>
      <c r="Z19" s="160"/>
      <c r="AC19" s="160"/>
      <c r="AD19" s="161"/>
      <c r="AE19" s="160"/>
      <c r="AF19" s="161"/>
      <c r="AG19" s="160"/>
    </row>
    <row r="20" spans="1:33" ht="28.5" customHeight="1">
      <c r="A20" s="156" t="s">
        <v>125</v>
      </c>
      <c r="C20" s="66">
        <v>0</v>
      </c>
      <c r="E20" s="66">
        <v>0</v>
      </c>
      <c r="G20" s="66">
        <v>0</v>
      </c>
      <c r="I20" s="66">
        <v>440537</v>
      </c>
      <c r="J20" s="66">
        <v>6698654874</v>
      </c>
      <c r="K20" s="157"/>
      <c r="L20" s="66">
        <v>0</v>
      </c>
      <c r="M20" s="66">
        <v>0</v>
      </c>
      <c r="O20" s="66">
        <v>440537</v>
      </c>
      <c r="Q20" s="158">
        <v>16060</v>
      </c>
      <c r="S20" s="66">
        <v>6698654874</v>
      </c>
      <c r="U20" s="66">
        <v>7032927829</v>
      </c>
      <c r="V20" s="157"/>
      <c r="W20" s="159">
        <f>U20/درآمدها!$J$5</f>
        <v>2.0585407373070172E-2</v>
      </c>
      <c r="Z20" s="160"/>
      <c r="AC20" s="160"/>
      <c r="AD20" s="161"/>
      <c r="AE20" s="160"/>
      <c r="AF20" s="161"/>
      <c r="AG20" s="160"/>
    </row>
    <row r="21" spans="1:33" ht="28.5" customHeight="1">
      <c r="A21" s="156" t="s">
        <v>126</v>
      </c>
      <c r="C21" s="66">
        <v>0</v>
      </c>
      <c r="E21" s="66">
        <v>0</v>
      </c>
      <c r="G21" s="66">
        <v>0</v>
      </c>
      <c r="I21" s="66">
        <v>8406</v>
      </c>
      <c r="J21" s="66">
        <v>806824775</v>
      </c>
      <c r="K21" s="157"/>
      <c r="L21" s="66">
        <v>0</v>
      </c>
      <c r="M21" s="66">
        <v>0</v>
      </c>
      <c r="O21" s="66">
        <v>8406</v>
      </c>
      <c r="Q21" s="158">
        <v>86350</v>
      </c>
      <c r="S21" s="66">
        <v>806824775</v>
      </c>
      <c r="U21" s="66">
        <v>721539248</v>
      </c>
      <c r="V21" s="157"/>
      <c r="W21" s="159">
        <f>U21/درآمدها!$J$5</f>
        <v>2.1119482123067167E-3</v>
      </c>
      <c r="Z21" s="160"/>
      <c r="AC21" s="160"/>
      <c r="AD21" s="161"/>
      <c r="AE21" s="160"/>
      <c r="AF21" s="161"/>
      <c r="AG21" s="160"/>
    </row>
    <row r="22" spans="1:33" ht="28.5" customHeight="1">
      <c r="A22" s="156" t="s">
        <v>127</v>
      </c>
      <c r="C22" s="66">
        <v>0</v>
      </c>
      <c r="E22" s="66">
        <v>0</v>
      </c>
      <c r="G22" s="66">
        <v>0</v>
      </c>
      <c r="I22" s="66">
        <v>85286</v>
      </c>
      <c r="J22" s="66">
        <v>2174571777</v>
      </c>
      <c r="K22" s="157"/>
      <c r="L22" s="66">
        <v>0</v>
      </c>
      <c r="M22" s="66">
        <v>0</v>
      </c>
      <c r="O22" s="66">
        <v>85286</v>
      </c>
      <c r="Q22" s="158">
        <v>22980</v>
      </c>
      <c r="S22" s="66">
        <v>2174571777</v>
      </c>
      <c r="U22" s="66">
        <v>1948211043</v>
      </c>
      <c r="V22" s="157"/>
      <c r="W22" s="159">
        <f>U22/درآمدها!$J$5</f>
        <v>5.7024213732862023E-3</v>
      </c>
      <c r="Z22" s="160"/>
      <c r="AC22" s="160"/>
      <c r="AD22" s="161"/>
      <c r="AE22" s="160"/>
      <c r="AF22" s="161"/>
      <c r="AG22" s="160"/>
    </row>
    <row r="23" spans="1:33" ht="28.5" customHeight="1">
      <c r="A23" s="156" t="s">
        <v>101</v>
      </c>
      <c r="C23" s="66">
        <v>214650</v>
      </c>
      <c r="E23" s="66">
        <v>12411264712</v>
      </c>
      <c r="G23" s="66">
        <v>12320147351</v>
      </c>
      <c r="I23" s="66">
        <v>0</v>
      </c>
      <c r="J23" s="66">
        <v>0</v>
      </c>
      <c r="K23" s="157"/>
      <c r="L23" s="66">
        <v>0</v>
      </c>
      <c r="M23" s="66">
        <v>0</v>
      </c>
      <c r="O23" s="66">
        <v>214650</v>
      </c>
      <c r="Q23" s="158">
        <v>44880</v>
      </c>
      <c r="S23" s="66">
        <v>12411264712</v>
      </c>
      <c r="U23" s="66">
        <v>9576172727</v>
      </c>
      <c r="V23" s="157"/>
      <c r="W23" s="159">
        <f>U23/درآمدها!$J$5</f>
        <v>2.8029495176578371E-2</v>
      </c>
      <c r="Z23" s="160"/>
      <c r="AC23" s="160"/>
      <c r="AD23" s="161"/>
      <c r="AE23" s="160"/>
      <c r="AF23" s="161"/>
      <c r="AG23" s="160"/>
    </row>
    <row r="24" spans="1:33" ht="28.5" customHeight="1">
      <c r="A24" s="156" t="s">
        <v>102</v>
      </c>
      <c r="C24" s="66">
        <v>400000</v>
      </c>
      <c r="E24" s="66">
        <v>13480833946</v>
      </c>
      <c r="G24" s="66">
        <v>13523056200</v>
      </c>
      <c r="I24" s="66">
        <v>0</v>
      </c>
      <c r="J24" s="66">
        <v>0</v>
      </c>
      <c r="K24" s="157"/>
      <c r="L24" s="66">
        <v>0</v>
      </c>
      <c r="M24" s="66">
        <v>0</v>
      </c>
      <c r="O24" s="66">
        <v>400000</v>
      </c>
      <c r="Q24" s="158">
        <v>29110</v>
      </c>
      <c r="S24" s="66">
        <v>13480833946</v>
      </c>
      <c r="U24" s="66">
        <v>11574718200</v>
      </c>
      <c r="V24" s="157"/>
      <c r="W24" s="159">
        <f>U24/درآمدها!$J$5</f>
        <v>3.387924562413272E-2</v>
      </c>
      <c r="Z24" s="160"/>
      <c r="AC24" s="160"/>
      <c r="AD24" s="161"/>
      <c r="AE24" s="160"/>
      <c r="AF24" s="161"/>
      <c r="AG24" s="160"/>
    </row>
    <row r="25" spans="1:33" ht="28.5" customHeight="1">
      <c r="A25" s="156" t="s">
        <v>128</v>
      </c>
      <c r="C25" s="66">
        <v>0</v>
      </c>
      <c r="E25" s="66">
        <v>0</v>
      </c>
      <c r="G25" s="66">
        <v>0</v>
      </c>
      <c r="I25" s="66">
        <v>4862</v>
      </c>
      <c r="J25" s="66">
        <v>127012815</v>
      </c>
      <c r="K25" s="157"/>
      <c r="L25" s="66">
        <v>0</v>
      </c>
      <c r="M25" s="66">
        <v>0</v>
      </c>
      <c r="O25" s="66">
        <v>4862</v>
      </c>
      <c r="Q25" s="158">
        <v>27550</v>
      </c>
      <c r="S25" s="66">
        <v>127012815</v>
      </c>
      <c r="U25" s="66">
        <v>133151113</v>
      </c>
      <c r="V25" s="157"/>
      <c r="W25" s="159">
        <f>U25/درآمدها!$J$5</f>
        <v>3.897338306217815E-4</v>
      </c>
      <c r="Z25" s="160"/>
      <c r="AC25" s="160"/>
      <c r="AD25" s="161"/>
      <c r="AE25" s="160"/>
      <c r="AF25" s="161"/>
      <c r="AG25" s="160"/>
    </row>
    <row r="26" spans="1:33" ht="28.5" customHeight="1">
      <c r="A26" s="156" t="s">
        <v>103</v>
      </c>
      <c r="C26" s="66">
        <v>630000</v>
      </c>
      <c r="E26" s="66">
        <v>13723299839</v>
      </c>
      <c r="G26" s="66">
        <v>13533294916</v>
      </c>
      <c r="I26" s="66">
        <v>0</v>
      </c>
      <c r="J26" s="66">
        <v>0</v>
      </c>
      <c r="K26" s="157"/>
      <c r="L26" s="66">
        <v>0</v>
      </c>
      <c r="M26" s="66">
        <v>0</v>
      </c>
      <c r="O26" s="66">
        <v>630000</v>
      </c>
      <c r="Q26" s="158">
        <v>20620</v>
      </c>
      <c r="S26" s="66">
        <v>13723299839</v>
      </c>
      <c r="U26" s="66">
        <v>12913305931</v>
      </c>
      <c r="V26" s="157"/>
      <c r="W26" s="159">
        <f>U26/درآمدها!$J$5</f>
        <v>3.7797297169266622E-2</v>
      </c>
      <c r="Z26" s="160"/>
      <c r="AC26" s="160"/>
      <c r="AD26" s="161"/>
      <c r="AE26" s="160"/>
      <c r="AF26" s="161"/>
      <c r="AG26" s="160"/>
    </row>
    <row r="27" spans="1:33" ht="28.5" customHeight="1" thickBot="1">
      <c r="A27" s="156" t="s">
        <v>104</v>
      </c>
      <c r="C27" s="66">
        <v>2200000</v>
      </c>
      <c r="E27" s="66">
        <v>11010933634</v>
      </c>
      <c r="G27" s="66">
        <v>11006718031</v>
      </c>
      <c r="J27" s="66">
        <v>0</v>
      </c>
      <c r="K27" s="157"/>
      <c r="L27" s="66">
        <v>0</v>
      </c>
      <c r="M27" s="66">
        <v>0</v>
      </c>
      <c r="O27" s="66">
        <v>3142857</v>
      </c>
      <c r="Q27" s="158">
        <v>3556</v>
      </c>
      <c r="S27" s="66">
        <v>11010933634</v>
      </c>
      <c r="U27" s="66">
        <v>11109502301</v>
      </c>
      <c r="V27" s="157"/>
      <c r="W27" s="159">
        <f>U27/درآمدها!$J$5</f>
        <v>3.2517556860904538E-2</v>
      </c>
      <c r="Z27" s="160"/>
      <c r="AC27" s="160"/>
      <c r="AD27" s="161"/>
      <c r="AE27" s="160"/>
      <c r="AF27" s="161"/>
      <c r="AG27" s="160"/>
    </row>
    <row r="28" spans="1:33" ht="42" customHeight="1" thickBot="1">
      <c r="A28" s="77" t="s">
        <v>2</v>
      </c>
      <c r="B28" s="139"/>
      <c r="D28" s="91">
        <f>SUM(D10:D10)</f>
        <v>0</v>
      </c>
      <c r="E28" s="91">
        <f>SUM(E10:E27)</f>
        <v>103057067133</v>
      </c>
      <c r="G28" s="91">
        <f>SUM(G10:G27)</f>
        <v>101450755908</v>
      </c>
      <c r="J28" s="91">
        <f>SUM(J10:J27)</f>
        <v>145890824221</v>
      </c>
      <c r="L28" s="66">
        <f>SUM(L10:L27)</f>
        <v>0</v>
      </c>
      <c r="M28" s="91">
        <f>SUM(M10:M27)</f>
        <v>0</v>
      </c>
      <c r="S28" s="91">
        <f>SUM(S10:S27)</f>
        <v>248947891354</v>
      </c>
      <c r="U28" s="91">
        <f>SUM(U10:U27)</f>
        <v>233716399630</v>
      </c>
      <c r="W28" s="163">
        <f>SUM(W10:W27)</f>
        <v>0.68408881949737077</v>
      </c>
    </row>
    <row r="29" spans="1:33" ht="31.5" thickTop="1"/>
    <row r="30" spans="1:33">
      <c r="J30" s="161"/>
      <c r="O30" s="165"/>
      <c r="U30" s="161"/>
    </row>
    <row r="31" spans="1:33">
      <c r="E31" s="166"/>
      <c r="G31" s="166"/>
    </row>
    <row r="33" spans="7:21">
      <c r="G33" s="166"/>
      <c r="S33" s="166"/>
      <c r="U33" s="166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22"/>
  <sheetViews>
    <sheetView rightToLeft="1" view="pageBreakPreview" zoomScale="62" zoomScaleNormal="100" zoomScaleSheetLayoutView="62" workbookViewId="0">
      <selection activeCell="A3" sqref="A3:AG3"/>
    </sheetView>
  </sheetViews>
  <sheetFormatPr defaultColWidth="9.140625" defaultRowHeight="15.75"/>
  <cols>
    <col min="1" max="1" width="45.7109375" style="4" customWidth="1"/>
    <col min="2" max="2" width="0.5703125" style="4" customWidth="1"/>
    <col min="3" max="3" width="12.5703125" style="4" customWidth="1"/>
    <col min="4" max="4" width="0.5703125" style="4" customWidth="1"/>
    <col min="5" max="5" width="29.140625" style="4" customWidth="1"/>
    <col min="6" max="6" width="0.5703125" style="4" customWidth="1"/>
    <col min="7" max="7" width="15.42578125" style="4" bestFit="1" customWidth="1"/>
    <col min="8" max="8" width="0.5703125" style="4" customWidth="1"/>
    <col min="9" max="9" width="16.5703125" style="4" bestFit="1" customWidth="1"/>
    <col min="10" max="10" width="0.42578125" style="4" customWidth="1"/>
    <col min="11" max="11" width="20.42578125" style="4" bestFit="1" customWidth="1"/>
    <col min="12" max="12" width="0.7109375" style="4" customWidth="1"/>
    <col min="13" max="13" width="13.7109375" style="4" bestFit="1" customWidth="1"/>
    <col min="14" max="14" width="1.140625" style="4" customWidth="1"/>
    <col min="15" max="15" width="19.42578125" style="4" bestFit="1" customWidth="1"/>
    <col min="16" max="16" width="0.5703125" style="4" customWidth="1"/>
    <col min="17" max="17" width="25.42578125" style="4" bestFit="1" customWidth="1"/>
    <col min="18" max="18" width="0.5703125" style="4" customWidth="1"/>
    <col min="19" max="19" width="13.7109375" style="4" bestFit="1" customWidth="1"/>
    <col min="20" max="20" width="25.42578125" style="4" bestFit="1" customWidth="1"/>
    <col min="21" max="21" width="0.5703125" style="4" customWidth="1"/>
    <col min="22" max="22" width="12.140625" style="4" bestFit="1" customWidth="1"/>
    <col min="23" max="23" width="23.7109375" style="4" bestFit="1" customWidth="1"/>
    <col min="24" max="24" width="0.5703125" style="4" customWidth="1"/>
    <col min="25" max="25" width="14.7109375" style="4" bestFit="1" customWidth="1"/>
    <col min="26" max="26" width="0.42578125" style="4" customWidth="1"/>
    <col min="27" max="27" width="23" style="4" bestFit="1" customWidth="1"/>
    <col min="28" max="28" width="0.7109375" style="4" customWidth="1"/>
    <col min="29" max="29" width="25.42578125" style="4" bestFit="1" customWidth="1"/>
    <col min="30" max="30" width="0.7109375" style="4" customWidth="1"/>
    <col min="31" max="31" width="25.42578125" style="4" bestFit="1" customWidth="1"/>
    <col min="32" max="32" width="0.7109375" style="4" customWidth="1"/>
    <col min="33" max="33" width="16.5703125" style="4" customWidth="1"/>
    <col min="34" max="34" width="9.140625" style="4"/>
    <col min="35" max="35" width="25.42578125" style="4" bestFit="1" customWidth="1"/>
    <col min="36" max="16384" width="9.140625" style="4"/>
  </cols>
  <sheetData>
    <row r="1" spans="1:35" s="3" customFormat="1" ht="24.75">
      <c r="A1" s="96" t="s">
        <v>94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35" s="3" customFormat="1" ht="24.75">
      <c r="A2" s="96" t="s">
        <v>51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</row>
    <row r="3" spans="1:35" s="3" customFormat="1" ht="24.75">
      <c r="A3" s="96" t="str">
        <f>' سهام'!A3:W3</f>
        <v>برای ماه منتهی به 1402/04/31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</row>
    <row r="4" spans="1:35" ht="24.75">
      <c r="A4" s="97" t="s">
        <v>68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</row>
    <row r="5" spans="1:35" ht="24.7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5" ht="27.75" customHeight="1" thickBot="1">
      <c r="A6" s="98" t="s">
        <v>69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 t="s">
        <v>95</v>
      </c>
      <c r="N6" s="98"/>
      <c r="O6" s="98"/>
      <c r="P6" s="98"/>
      <c r="Q6" s="98"/>
      <c r="R6" s="6"/>
      <c r="S6" s="99" t="s">
        <v>7</v>
      </c>
      <c r="T6" s="99"/>
      <c r="U6" s="99"/>
      <c r="V6" s="99"/>
      <c r="W6" s="99"/>
      <c r="X6" s="5"/>
      <c r="Y6" s="98" t="s">
        <v>119</v>
      </c>
      <c r="Z6" s="98"/>
      <c r="AA6" s="98"/>
      <c r="AB6" s="98"/>
      <c r="AC6" s="98"/>
      <c r="AD6" s="98"/>
      <c r="AE6" s="98"/>
      <c r="AF6" s="98"/>
      <c r="AG6" s="98"/>
    </row>
    <row r="7" spans="1:35" ht="26.25" customHeight="1">
      <c r="A7" s="101" t="s">
        <v>70</v>
      </c>
      <c r="B7" s="7"/>
      <c r="C7" s="102" t="s">
        <v>71</v>
      </c>
      <c r="D7" s="8"/>
      <c r="E7" s="104" t="s">
        <v>76</v>
      </c>
      <c r="F7" s="8"/>
      <c r="G7" s="100" t="s">
        <v>72</v>
      </c>
      <c r="H7" s="8"/>
      <c r="I7" s="102" t="s">
        <v>23</v>
      </c>
      <c r="J7" s="8"/>
      <c r="K7" s="104" t="s">
        <v>73</v>
      </c>
      <c r="L7" s="9"/>
      <c r="M7" s="105" t="s">
        <v>3</v>
      </c>
      <c r="N7" s="100"/>
      <c r="O7" s="100" t="s">
        <v>0</v>
      </c>
      <c r="P7" s="100"/>
      <c r="Q7" s="100" t="s">
        <v>21</v>
      </c>
      <c r="R7" s="8"/>
      <c r="S7" s="96" t="s">
        <v>4</v>
      </c>
      <c r="T7" s="96"/>
      <c r="U7" s="10"/>
      <c r="V7" s="96" t="s">
        <v>5</v>
      </c>
      <c r="W7" s="96"/>
      <c r="X7" s="5"/>
      <c r="Y7" s="105" t="s">
        <v>3</v>
      </c>
      <c r="Z7" s="101"/>
      <c r="AA7" s="100" t="s">
        <v>74</v>
      </c>
      <c r="AB7" s="7"/>
      <c r="AC7" s="100" t="s">
        <v>0</v>
      </c>
      <c r="AD7" s="101"/>
      <c r="AE7" s="100" t="s">
        <v>21</v>
      </c>
      <c r="AF7" s="11"/>
      <c r="AG7" s="100" t="s">
        <v>22</v>
      </c>
    </row>
    <row r="8" spans="1:35" s="15" customFormat="1" ht="55.5" customHeight="1" thickBot="1">
      <c r="A8" s="98"/>
      <c r="B8" s="7"/>
      <c r="C8" s="103"/>
      <c r="D8" s="8"/>
      <c r="E8" s="103"/>
      <c r="F8" s="8"/>
      <c r="G8" s="98"/>
      <c r="H8" s="8"/>
      <c r="I8" s="103"/>
      <c r="J8" s="8"/>
      <c r="K8" s="103"/>
      <c r="L8" s="6"/>
      <c r="M8" s="106"/>
      <c r="N8" s="107"/>
      <c r="O8" s="98"/>
      <c r="P8" s="107"/>
      <c r="Q8" s="98"/>
      <c r="R8" s="8"/>
      <c r="S8" s="12" t="s">
        <v>3</v>
      </c>
      <c r="T8" s="12" t="s">
        <v>0</v>
      </c>
      <c r="U8" s="13"/>
      <c r="V8" s="12" t="s">
        <v>3</v>
      </c>
      <c r="W8" s="12" t="s">
        <v>50</v>
      </c>
      <c r="X8" s="14"/>
      <c r="Y8" s="106"/>
      <c r="Z8" s="101"/>
      <c r="AA8" s="98"/>
      <c r="AB8" s="7"/>
      <c r="AC8" s="98"/>
      <c r="AD8" s="101"/>
      <c r="AE8" s="98"/>
      <c r="AF8" s="11"/>
      <c r="AG8" s="98"/>
    </row>
    <row r="9" spans="1:35" s="15" customFormat="1" ht="55.5" customHeight="1" thickBot="1">
      <c r="A9" s="89"/>
      <c r="B9" s="61"/>
      <c r="C9" s="55"/>
      <c r="D9" s="63"/>
      <c r="E9" s="55"/>
      <c r="F9" s="63"/>
      <c r="G9" s="55"/>
      <c r="H9" s="63"/>
      <c r="I9" s="55"/>
      <c r="J9" s="55"/>
      <c r="K9" s="62"/>
      <c r="L9" s="6"/>
      <c r="M9" s="65"/>
      <c r="N9" s="2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G9" s="74"/>
      <c r="AI9" s="65"/>
    </row>
    <row r="10" spans="1:35" s="59" customFormat="1" ht="32.25" thickBot="1">
      <c r="A10" s="1" t="s">
        <v>2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4"/>
      <c r="N10" s="4"/>
      <c r="O10" s="57">
        <f>SUM(O9:O9)</f>
        <v>0</v>
      </c>
      <c r="P10" s="4"/>
      <c r="Q10" s="57">
        <f>SUM(Q9:Q9)</f>
        <v>0</v>
      </c>
      <c r="R10" s="4"/>
      <c r="S10" s="4"/>
      <c r="T10" s="57">
        <f>SUM(T9:T9)</f>
        <v>0</v>
      </c>
      <c r="U10" s="4"/>
      <c r="V10" s="4"/>
      <c r="W10" s="57">
        <f>SUM(W9:W9)</f>
        <v>0</v>
      </c>
      <c r="X10" s="4"/>
      <c r="Y10" s="4"/>
      <c r="Z10" s="4"/>
      <c r="AA10" s="4"/>
      <c r="AB10" s="4"/>
      <c r="AC10" s="57">
        <f>SUM(AC9:AC9)</f>
        <v>0</v>
      </c>
      <c r="AD10" s="4"/>
      <c r="AE10" s="57">
        <f>SUM(AE9:AE9)</f>
        <v>0</v>
      </c>
      <c r="AF10" s="4"/>
      <c r="AG10" s="58">
        <f>SUM(AG9:AG9)</f>
        <v>0</v>
      </c>
    </row>
    <row r="11" spans="1:35" s="53" customFormat="1" ht="32.25" thickTop="1">
      <c r="M11" s="4"/>
      <c r="N11" s="4"/>
      <c r="P11" s="4"/>
      <c r="R11" s="4"/>
      <c r="S11" s="4"/>
      <c r="U11" s="4"/>
      <c r="V11" s="4"/>
      <c r="X11" s="4"/>
      <c r="Y11" s="4"/>
      <c r="Z11" s="4"/>
      <c r="AA11" s="4"/>
      <c r="AB11" s="4"/>
      <c r="AD11" s="4"/>
      <c r="AF11" s="4"/>
    </row>
    <row r="12" spans="1:35" s="65" customFormat="1" ht="30.75"/>
    <row r="13" spans="1:35" s="65" customFormat="1" ht="30.75">
      <c r="AG13" s="74"/>
    </row>
    <row r="14" spans="1:35" s="65" customFormat="1" ht="30.75">
      <c r="AC14" s="74"/>
      <c r="AG14" s="74"/>
    </row>
    <row r="15" spans="1:35" s="65" customFormat="1" ht="30.75">
      <c r="AC15" s="74"/>
      <c r="AG15" s="74"/>
    </row>
    <row r="16" spans="1:35" s="65" customFormat="1" ht="30.75">
      <c r="AC16" s="74"/>
      <c r="AG16" s="87"/>
    </row>
    <row r="17" s="65" customFormat="1" ht="30.75"/>
    <row r="18" s="65" customFormat="1" ht="30.75"/>
    <row r="19" s="65" customFormat="1" ht="30.75"/>
    <row r="20" s="65" customFormat="1" ht="30.75"/>
    <row r="21" s="65" customFormat="1" ht="30.75"/>
    <row r="22" s="65" customFormat="1" ht="30.75"/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1"/>
  <sheetViews>
    <sheetView rightToLeft="1" view="pageBreakPreview" zoomScale="90" zoomScaleNormal="100" zoomScaleSheetLayoutView="90" workbookViewId="0">
      <selection activeCell="O10" sqref="O10"/>
    </sheetView>
  </sheetViews>
  <sheetFormatPr defaultColWidth="9.140625" defaultRowHeight="15"/>
  <cols>
    <col min="1" max="1" width="39.140625" style="167" bestFit="1" customWidth="1"/>
    <col min="2" max="2" width="0.7109375" style="167" customWidth="1"/>
    <col min="3" max="3" width="24.28515625" style="167" customWidth="1"/>
    <col min="4" max="4" width="0.7109375" style="167" customWidth="1"/>
    <col min="5" max="5" width="9.5703125" style="167" bestFit="1" customWidth="1"/>
    <col min="6" max="6" width="0.7109375" style="167" customWidth="1"/>
    <col min="7" max="7" width="15.85546875" style="167" bestFit="1" customWidth="1"/>
    <col min="8" max="8" width="0.7109375" style="167" customWidth="1"/>
    <col min="9" max="9" width="9.28515625" style="167" customWidth="1"/>
    <col min="10" max="10" width="0.5703125" style="167" customWidth="1"/>
    <col min="11" max="11" width="21.28515625" style="206" customWidth="1"/>
    <col min="12" max="12" width="0.7109375" style="167" customWidth="1"/>
    <col min="13" max="13" width="21.85546875" style="167" customWidth="1"/>
    <col min="14" max="14" width="0.42578125" style="167" customWidth="1"/>
    <col min="15" max="15" width="22.140625" style="167" customWidth="1"/>
    <col min="16" max="16" width="0.42578125" style="167" customWidth="1"/>
    <col min="17" max="17" width="18.42578125" style="167" customWidth="1"/>
    <col min="18" max="18" width="0.5703125" style="167" customWidth="1"/>
    <col min="19" max="19" width="12.140625" style="167" customWidth="1"/>
    <col min="20" max="16384" width="9.140625" style="167"/>
  </cols>
  <sheetData>
    <row r="1" spans="1:27" ht="18.75">
      <c r="A1" s="128" t="s">
        <v>94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27" ht="18.75">
      <c r="A2" s="128" t="s">
        <v>51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27" ht="18.75">
      <c r="A3" s="128" t="str">
        <f>' سهام'!A3:W3</f>
        <v>برای ماه منتهی به 1402/04/31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</row>
    <row r="4" spans="1:27" s="169" customFormat="1" ht="18.75">
      <c r="A4" s="168" t="s">
        <v>52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</row>
    <row r="5" spans="1:27" ht="18.75" thickBot="1">
      <c r="A5" s="64"/>
      <c r="B5" s="64"/>
      <c r="C5" s="170"/>
      <c r="D5" s="170"/>
      <c r="E5" s="170"/>
      <c r="F5" s="170"/>
      <c r="G5" s="170"/>
      <c r="H5" s="170"/>
      <c r="I5" s="170"/>
      <c r="J5" s="170"/>
      <c r="K5" s="171"/>
      <c r="L5" s="170"/>
      <c r="M5" s="170"/>
      <c r="N5" s="170"/>
      <c r="O5" s="170"/>
      <c r="P5" s="170"/>
      <c r="Q5" s="170"/>
      <c r="R5" s="170"/>
      <c r="S5" s="170"/>
    </row>
    <row r="6" spans="1:27" ht="18.75" customHeight="1" thickBot="1">
      <c r="A6" s="172"/>
      <c r="B6" s="64"/>
      <c r="C6" s="173" t="s">
        <v>11</v>
      </c>
      <c r="D6" s="173"/>
      <c r="E6" s="173"/>
      <c r="F6" s="173"/>
      <c r="G6" s="173"/>
      <c r="H6" s="173"/>
      <c r="I6" s="173"/>
      <c r="J6" s="174"/>
      <c r="K6" s="175" t="s">
        <v>95</v>
      </c>
      <c r="L6" s="176"/>
      <c r="M6" s="177" t="s">
        <v>7</v>
      </c>
      <c r="N6" s="177"/>
      <c r="O6" s="177"/>
      <c r="P6" s="64"/>
      <c r="Q6" s="173" t="s">
        <v>119</v>
      </c>
      <c r="R6" s="173"/>
      <c r="S6" s="173"/>
    </row>
    <row r="7" spans="1:27" ht="24" customHeight="1">
      <c r="A7" s="178" t="s">
        <v>8</v>
      </c>
      <c r="B7" s="179"/>
      <c r="C7" s="180" t="s">
        <v>9</v>
      </c>
      <c r="D7" s="181"/>
      <c r="E7" s="180" t="s">
        <v>10</v>
      </c>
      <c r="F7" s="181"/>
      <c r="G7" s="180" t="s">
        <v>34</v>
      </c>
      <c r="H7" s="181"/>
      <c r="I7" s="180" t="s">
        <v>89</v>
      </c>
      <c r="J7" s="178"/>
      <c r="K7" s="182" t="s">
        <v>6</v>
      </c>
      <c r="L7" s="179"/>
      <c r="M7" s="183" t="s">
        <v>36</v>
      </c>
      <c r="N7" s="184"/>
      <c r="O7" s="183" t="s">
        <v>37</v>
      </c>
      <c r="P7" s="64"/>
      <c r="Q7" s="185" t="s">
        <v>6</v>
      </c>
      <c r="R7" s="178"/>
      <c r="S7" s="186" t="s">
        <v>22</v>
      </c>
    </row>
    <row r="8" spans="1:27" ht="18.75" thickBot="1">
      <c r="A8" s="187"/>
      <c r="B8" s="179"/>
      <c r="C8" s="188"/>
      <c r="D8" s="189"/>
      <c r="E8" s="188"/>
      <c r="F8" s="189"/>
      <c r="G8" s="188"/>
      <c r="H8" s="189"/>
      <c r="I8" s="188"/>
      <c r="J8" s="190"/>
      <c r="K8" s="191"/>
      <c r="L8" s="179"/>
      <c r="M8" s="192"/>
      <c r="N8" s="193"/>
      <c r="O8" s="192"/>
      <c r="P8" s="64"/>
      <c r="Q8" s="194"/>
      <c r="R8" s="178"/>
      <c r="S8" s="188"/>
    </row>
    <row r="9" spans="1:27" s="64" customFormat="1" ht="18">
      <c r="A9" s="195" t="s">
        <v>107</v>
      </c>
      <c r="C9" s="196" t="s">
        <v>111</v>
      </c>
      <c r="E9" s="197" t="s">
        <v>92</v>
      </c>
      <c r="G9" s="196" t="s">
        <v>93</v>
      </c>
      <c r="I9" s="198">
        <v>5</v>
      </c>
      <c r="J9" s="199"/>
      <c r="K9" s="199">
        <v>2854189973</v>
      </c>
      <c r="L9" s="199"/>
      <c r="M9" s="199">
        <v>450136985</v>
      </c>
      <c r="N9" s="199"/>
      <c r="O9" s="199">
        <v>0</v>
      </c>
      <c r="P9" s="199"/>
      <c r="Q9" s="199">
        <v>3304326958</v>
      </c>
      <c r="S9" s="200">
        <f>Q9/درآمدها!$J$5</f>
        <v>9.671777981819488E-3</v>
      </c>
      <c r="T9" s="161"/>
      <c r="U9" s="201"/>
      <c r="V9" s="161"/>
      <c r="W9" s="201"/>
      <c r="X9" s="161"/>
      <c r="Y9" s="201"/>
      <c r="Z9" s="161"/>
      <c r="AA9" s="201"/>
    </row>
    <row r="10" spans="1:27" s="64" customFormat="1" ht="18">
      <c r="A10" s="195" t="s">
        <v>105</v>
      </c>
      <c r="C10" s="196" t="s">
        <v>109</v>
      </c>
      <c r="E10" s="197" t="s">
        <v>92</v>
      </c>
      <c r="G10" s="196" t="s">
        <v>93</v>
      </c>
      <c r="I10" s="198">
        <v>18</v>
      </c>
      <c r="J10" s="199"/>
      <c r="K10" s="199">
        <v>112233769399</v>
      </c>
      <c r="L10" s="199"/>
      <c r="M10" s="199">
        <v>3904732125</v>
      </c>
      <c r="N10" s="199"/>
      <c r="O10" s="199">
        <v>40081439548</v>
      </c>
      <c r="P10" s="199"/>
      <c r="Q10" s="199">
        <v>76057061976</v>
      </c>
      <c r="S10" s="200">
        <f>Q10/درآمدها!$J$5</f>
        <v>0.22261931907204352</v>
      </c>
      <c r="T10" s="161"/>
      <c r="U10" s="201"/>
      <c r="V10" s="161"/>
      <c r="W10" s="201"/>
      <c r="X10" s="161"/>
      <c r="Y10" s="201"/>
      <c r="AA10" s="201"/>
    </row>
    <row r="11" spans="1:27" s="64" customFormat="1" ht="18">
      <c r="A11" s="195" t="s">
        <v>106</v>
      </c>
      <c r="C11" s="196" t="s">
        <v>110</v>
      </c>
      <c r="E11" s="197" t="s">
        <v>92</v>
      </c>
      <c r="G11" s="196" t="s">
        <v>93</v>
      </c>
      <c r="I11" s="198"/>
      <c r="J11" s="199"/>
      <c r="K11" s="199">
        <v>0</v>
      </c>
      <c r="L11" s="199"/>
      <c r="M11" s="199">
        <v>0</v>
      </c>
      <c r="N11" s="199"/>
      <c r="O11" s="199">
        <v>0</v>
      </c>
      <c r="P11" s="199"/>
      <c r="Q11" s="199">
        <v>0</v>
      </c>
      <c r="S11" s="200">
        <f>Q11/درآمدها!$J$5</f>
        <v>0</v>
      </c>
      <c r="U11" s="201"/>
      <c r="V11" s="161"/>
      <c r="W11" s="201"/>
      <c r="X11" s="161"/>
      <c r="Y11" s="201"/>
      <c r="Z11" s="161"/>
      <c r="AA11" s="201"/>
    </row>
    <row r="12" spans="1:27" s="64" customFormat="1" ht="18.75" thickBot="1">
      <c r="A12" s="195" t="s">
        <v>108</v>
      </c>
      <c r="C12" s="196" t="s">
        <v>112</v>
      </c>
      <c r="E12" s="197" t="s">
        <v>136</v>
      </c>
      <c r="G12" s="196" t="s">
        <v>93</v>
      </c>
      <c r="I12" s="202">
        <v>22.5</v>
      </c>
      <c r="J12" s="199"/>
      <c r="K12" s="199">
        <v>20000000000</v>
      </c>
      <c r="L12" s="199"/>
      <c r="M12" s="199">
        <v>0</v>
      </c>
      <c r="N12" s="199"/>
      <c r="O12" s="199">
        <v>0</v>
      </c>
      <c r="P12" s="199"/>
      <c r="Q12" s="199">
        <v>20000000000</v>
      </c>
      <c r="S12" s="200">
        <f>Q12/درآمدها!$J$5</f>
        <v>5.8540078537951311E-2</v>
      </c>
    </row>
    <row r="13" spans="1:27" s="64" customFormat="1" ht="24" customHeight="1" thickBot="1">
      <c r="A13" s="179" t="s">
        <v>2</v>
      </c>
      <c r="B13" s="179"/>
      <c r="C13" s="179"/>
      <c r="D13" s="179"/>
      <c r="E13" s="179"/>
      <c r="F13" s="179"/>
      <c r="G13" s="179"/>
      <c r="H13" s="179"/>
      <c r="I13" s="179"/>
      <c r="J13" s="203"/>
      <c r="K13" s="204">
        <f>SUM(K9:K12)</f>
        <v>135087959372</v>
      </c>
      <c r="M13" s="204">
        <f>SUM(M9:M12)</f>
        <v>4354869110</v>
      </c>
      <c r="O13" s="204">
        <f>SUM(O9:O12)</f>
        <v>40081439548</v>
      </c>
      <c r="Q13" s="204">
        <f>SUM(Q9:Q12)</f>
        <v>99361388934</v>
      </c>
      <c r="S13" s="205">
        <f>SUM(S9:S12)</f>
        <v>0.29083117559181432</v>
      </c>
    </row>
    <row r="14" spans="1:27" ht="18.75" thickTop="1">
      <c r="L14" s="64"/>
      <c r="N14" s="64"/>
      <c r="P14" s="64"/>
      <c r="R14" s="64"/>
    </row>
    <row r="15" spans="1:27" ht="18">
      <c r="L15" s="64"/>
      <c r="N15" s="64"/>
      <c r="P15" s="64"/>
      <c r="R15" s="64"/>
    </row>
    <row r="16" spans="1:27" ht="21.75">
      <c r="K16" s="161"/>
      <c r="L16" s="207"/>
      <c r="M16" s="161"/>
      <c r="N16" s="47"/>
      <c r="O16" s="161"/>
      <c r="P16" s="207"/>
      <c r="Q16" s="161"/>
    </row>
    <row r="17" spans="11:17" ht="21.75">
      <c r="K17" s="207"/>
      <c r="L17" s="207"/>
      <c r="M17" s="207"/>
      <c r="N17" s="207"/>
      <c r="O17" s="207"/>
      <c r="P17" s="207"/>
      <c r="Q17" s="207"/>
    </row>
    <row r="18" spans="11:17" ht="21.75">
      <c r="K18" s="207"/>
      <c r="M18" s="207"/>
      <c r="O18" s="207"/>
      <c r="Q18" s="207"/>
    </row>
    <row r="19" spans="11:17" ht="21.75">
      <c r="K19" s="207"/>
      <c r="L19" s="207"/>
      <c r="M19" s="207"/>
      <c r="N19" s="47"/>
      <c r="O19" s="207"/>
      <c r="P19" s="207"/>
      <c r="Q19" s="207"/>
    </row>
    <row r="20" spans="11:17" ht="21.75">
      <c r="K20" s="207"/>
      <c r="M20" s="207"/>
      <c r="O20" s="207"/>
      <c r="Q20" s="207"/>
    </row>
    <row r="21" spans="11:17">
      <c r="Q21" s="208"/>
    </row>
  </sheetData>
  <autoFilter ref="A8:S8" xr:uid="{00000000-0009-0000-0000-000003000000}">
    <sortState xmlns:xlrd2="http://schemas.microsoft.com/office/spreadsheetml/2017/richdata2" ref="A10:S11">
      <sortCondition descending="1" ref="Q8"/>
    </sortState>
  </autoFilter>
  <mergeCells count="19">
    <mergeCell ref="O7:O8"/>
    <mergeCell ref="C6:I6"/>
    <mergeCell ref="M6:O6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  <mergeCell ref="G7:G8"/>
    <mergeCell ref="I7:I8"/>
    <mergeCell ref="M7:M8"/>
  </mergeCells>
  <pageMargins left="0.25" right="0.25" top="0.75" bottom="0.75" header="0.3" footer="0.3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A1:N38"/>
  <sheetViews>
    <sheetView rightToLeft="1" view="pageBreakPreview" zoomScaleNormal="100" zoomScaleSheetLayoutView="100" workbookViewId="0">
      <selection activeCell="I9" sqref="I9"/>
    </sheetView>
  </sheetViews>
  <sheetFormatPr defaultColWidth="9.140625" defaultRowHeight="18"/>
  <cols>
    <col min="1" max="1" width="60.140625" style="235" customWidth="1"/>
    <col min="2" max="2" width="1" style="235" customWidth="1"/>
    <col min="3" max="3" width="9.140625" style="210"/>
    <col min="4" max="4" width="1.140625" style="210" customWidth="1"/>
    <col min="5" max="5" width="25.28515625" style="236" bestFit="1" customWidth="1"/>
    <col min="6" max="6" width="1" style="210" customWidth="1"/>
    <col min="7" max="7" width="19.7109375" style="210" customWidth="1"/>
    <col min="8" max="8" width="0.42578125" style="210" customWidth="1"/>
    <col min="9" max="9" width="24.5703125" style="210" customWidth="1"/>
    <col min="10" max="10" width="21.28515625" style="238" bestFit="1" customWidth="1"/>
    <col min="11" max="11" width="17.7109375" style="238" bestFit="1" customWidth="1"/>
    <col min="12" max="12" width="14.28515625" style="210" bestFit="1" customWidth="1"/>
    <col min="13" max="13" width="12.5703125" style="210" bestFit="1" customWidth="1"/>
    <col min="14" max="14" width="9.5703125" style="210" bestFit="1" customWidth="1"/>
    <col min="15" max="16384" width="9.140625" style="210"/>
  </cols>
  <sheetData>
    <row r="1" spans="1:14" ht="21">
      <c r="A1" s="128" t="s">
        <v>94</v>
      </c>
      <c r="B1" s="128"/>
      <c r="C1" s="128"/>
      <c r="D1" s="128"/>
      <c r="E1" s="128"/>
      <c r="F1" s="128"/>
      <c r="G1" s="128"/>
      <c r="H1" s="128"/>
      <c r="I1" s="128"/>
      <c r="J1" s="209"/>
      <c r="K1" s="209"/>
    </row>
    <row r="2" spans="1:14" ht="21">
      <c r="A2" s="128" t="s">
        <v>51</v>
      </c>
      <c r="B2" s="128"/>
      <c r="C2" s="128"/>
      <c r="D2" s="128"/>
      <c r="E2" s="128"/>
      <c r="F2" s="128"/>
      <c r="G2" s="128"/>
      <c r="H2" s="128"/>
      <c r="I2" s="128"/>
      <c r="J2" s="211"/>
      <c r="K2" s="209"/>
    </row>
    <row r="3" spans="1:14" ht="21.75" thickBot="1">
      <c r="A3" s="128" t="str">
        <f>سپرده!A3</f>
        <v>برای ماه منتهی به 1402/04/31</v>
      </c>
      <c r="B3" s="128"/>
      <c r="C3" s="128"/>
      <c r="D3" s="128"/>
      <c r="E3" s="128"/>
      <c r="F3" s="128"/>
      <c r="G3" s="128"/>
      <c r="H3" s="128"/>
      <c r="I3" s="128"/>
      <c r="J3" s="209"/>
      <c r="K3" s="209"/>
    </row>
    <row r="4" spans="1:14" ht="21.75" thickBot="1">
      <c r="A4" s="212" t="s">
        <v>27</v>
      </c>
      <c r="B4" s="213"/>
      <c r="C4" s="213"/>
      <c r="D4" s="213"/>
      <c r="E4" s="213"/>
      <c r="F4" s="213"/>
      <c r="G4" s="213"/>
      <c r="H4" s="213"/>
      <c r="I4" s="213"/>
      <c r="J4" s="214">
        <v>-2235750583</v>
      </c>
      <c r="K4" s="215" t="s">
        <v>91</v>
      </c>
    </row>
    <row r="5" spans="1:14" ht="21.75" customHeight="1" thickBot="1">
      <c r="A5" s="212"/>
      <c r="B5" s="212"/>
      <c r="C5" s="212"/>
      <c r="D5" s="212"/>
      <c r="E5" s="173" t="s">
        <v>119</v>
      </c>
      <c r="F5" s="173"/>
      <c r="G5" s="173"/>
      <c r="H5" s="173"/>
      <c r="I5" s="173"/>
      <c r="J5" s="214">
        <v>341646278917</v>
      </c>
      <c r="K5" s="215" t="s">
        <v>90</v>
      </c>
    </row>
    <row r="6" spans="1:14" ht="21.75" customHeight="1" thickBot="1">
      <c r="A6" s="216" t="s">
        <v>38</v>
      </c>
      <c r="B6" s="217"/>
      <c r="C6" s="20" t="s">
        <v>39</v>
      </c>
      <c r="D6" s="218"/>
      <c r="E6" s="219" t="s">
        <v>6</v>
      </c>
      <c r="F6" s="218"/>
      <c r="G6" s="20" t="s">
        <v>19</v>
      </c>
      <c r="H6" s="184"/>
      <c r="I6" s="20" t="s">
        <v>88</v>
      </c>
      <c r="J6" s="220"/>
      <c r="K6" s="220"/>
    </row>
    <row r="7" spans="1:14" ht="21" customHeight="1">
      <c r="A7" s="221" t="s">
        <v>113</v>
      </c>
      <c r="B7" s="221"/>
      <c r="C7" s="222" t="s">
        <v>53</v>
      </c>
      <c r="D7" s="213"/>
      <c r="E7" s="223">
        <f>'درآمد سرمایه گذاری در سهام '!S29</f>
        <v>-8505976573</v>
      </c>
      <c r="F7" s="213"/>
      <c r="G7" s="224">
        <f>E7/$E$11*100</f>
        <v>306.45205770792205</v>
      </c>
      <c r="H7" s="225"/>
      <c r="I7" s="226">
        <f>E7/$J$5*100</f>
        <v>-2.48970268312697</v>
      </c>
      <c r="J7" s="220"/>
      <c r="K7" s="220"/>
    </row>
    <row r="8" spans="1:14" ht="18.75" customHeight="1">
      <c r="A8" s="221" t="s">
        <v>48</v>
      </c>
      <c r="B8" s="221"/>
      <c r="C8" s="222" t="s">
        <v>54</v>
      </c>
      <c r="D8" s="213"/>
      <c r="E8" s="223">
        <f>'درآمد سرمایه گذاری در اوراق بها'!Q11</f>
        <v>0</v>
      </c>
      <c r="F8" s="213"/>
      <c r="G8" s="224">
        <f t="shared" ref="G8:G10" si="0">E8/$E$11*100</f>
        <v>0</v>
      </c>
      <c r="H8" s="225"/>
      <c r="I8" s="226">
        <f t="shared" ref="I8:I10" si="1">E8/$J$5*100</f>
        <v>0</v>
      </c>
      <c r="J8" s="220"/>
      <c r="K8" s="220"/>
      <c r="L8" s="220"/>
      <c r="M8" s="227"/>
      <c r="N8" s="228"/>
    </row>
    <row r="9" spans="1:14" ht="18.75" customHeight="1">
      <c r="A9" s="221" t="s">
        <v>49</v>
      </c>
      <c r="B9" s="221"/>
      <c r="C9" s="222" t="s">
        <v>55</v>
      </c>
      <c r="D9" s="213"/>
      <c r="E9" s="223">
        <f>'درآمد سپرده بانکی'!I11</f>
        <v>5405531161.0754719</v>
      </c>
      <c r="F9" s="213"/>
      <c r="G9" s="224">
        <f t="shared" si="0"/>
        <v>-194.74967196290106</v>
      </c>
      <c r="H9" s="225"/>
      <c r="I9" s="226">
        <f t="shared" si="1"/>
        <v>1.5822010935435065</v>
      </c>
      <c r="J9" s="220"/>
      <c r="K9" s="220"/>
      <c r="M9" s="227"/>
      <c r="N9" s="228"/>
    </row>
    <row r="10" spans="1:14" ht="19.5" customHeight="1" thickBot="1">
      <c r="A10" s="221" t="s">
        <v>32</v>
      </c>
      <c r="B10" s="221"/>
      <c r="C10" s="222" t="s">
        <v>56</v>
      </c>
      <c r="D10" s="213"/>
      <c r="E10" s="229">
        <f>'سایر درآمدها'!E10</f>
        <v>324814980</v>
      </c>
      <c r="F10" s="213"/>
      <c r="G10" s="224">
        <f t="shared" si="0"/>
        <v>-11.702385745020971</v>
      </c>
      <c r="H10" s="225"/>
      <c r="I10" s="226">
        <f t="shared" si="1"/>
        <v>9.5073472197515427E-2</v>
      </c>
      <c r="J10" s="220"/>
      <c r="K10" s="220"/>
      <c r="M10" s="227"/>
      <c r="N10" s="228"/>
    </row>
    <row r="11" spans="1:14" ht="19.5" customHeight="1" thickBot="1">
      <c r="A11" s="221" t="s">
        <v>2</v>
      </c>
      <c r="B11" s="230"/>
      <c r="C11" s="64"/>
      <c r="D11" s="64"/>
      <c r="E11" s="231">
        <f>SUM(E7:E10)</f>
        <v>-2775630431.9245281</v>
      </c>
      <c r="F11" s="64"/>
      <c r="G11" s="232">
        <f>SUM(G7:G10)</f>
        <v>100.00000000000001</v>
      </c>
      <c r="H11" s="233"/>
      <c r="I11" s="234">
        <f>SUM(I7:I10)</f>
        <v>-0.81242811738594811</v>
      </c>
      <c r="J11" s="220"/>
      <c r="K11" s="220"/>
    </row>
    <row r="12" spans="1:14" ht="18.75" customHeight="1" thickTop="1">
      <c r="J12" s="220"/>
      <c r="K12" s="220"/>
    </row>
    <row r="13" spans="1:14" ht="18" customHeight="1">
      <c r="E13" s="237"/>
      <c r="F13" s="237"/>
      <c r="G13" s="237"/>
      <c r="J13" s="220"/>
      <c r="K13" s="220"/>
    </row>
    <row r="14" spans="1:14" ht="18" customHeight="1">
      <c r="E14" s="237"/>
      <c r="F14" s="237"/>
      <c r="G14" s="237"/>
      <c r="J14" s="220"/>
      <c r="K14" s="220"/>
    </row>
    <row r="15" spans="1:14" ht="18" customHeight="1">
      <c r="E15" s="237"/>
      <c r="F15" s="237"/>
      <c r="G15" s="237"/>
      <c r="J15" s="220"/>
      <c r="K15" s="220"/>
    </row>
    <row r="16" spans="1:14" ht="18" customHeight="1">
      <c r="E16" s="237"/>
      <c r="F16" s="237"/>
      <c r="G16" s="237"/>
      <c r="J16" s="220"/>
      <c r="K16" s="220"/>
    </row>
    <row r="17" spans="1:11" ht="17.45" customHeight="1">
      <c r="E17" s="237"/>
      <c r="F17" s="237"/>
      <c r="G17" s="237"/>
      <c r="J17" s="220"/>
      <c r="K17" s="220"/>
    </row>
    <row r="18" spans="1:11" ht="17.45" customHeight="1">
      <c r="E18" s="237"/>
      <c r="F18" s="237"/>
      <c r="G18" s="237"/>
    </row>
    <row r="19" spans="1:11" ht="17.45" customHeight="1"/>
    <row r="21" spans="1:11">
      <c r="A21" s="235" t="s">
        <v>60</v>
      </c>
    </row>
    <row r="27" spans="1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1"/>
  <sheetViews>
    <sheetView rightToLeft="1" view="pageBreakPreview" zoomScale="80" zoomScaleNormal="100" zoomScaleSheetLayoutView="80" workbookViewId="0">
      <selection activeCell="N8" sqref="N8"/>
    </sheetView>
  </sheetViews>
  <sheetFormatPr defaultColWidth="9.140625" defaultRowHeight="18"/>
  <cols>
    <col min="1" max="1" width="50.85546875" style="64" customWidth="1"/>
    <col min="2" max="2" width="15.5703125" style="64" bestFit="1" customWidth="1"/>
    <col min="3" max="3" width="0.85546875" style="64" customWidth="1"/>
    <col min="4" max="4" width="14" style="64" bestFit="1" customWidth="1"/>
    <col min="5" max="5" width="1.28515625" style="64" customWidth="1"/>
    <col min="6" max="6" width="12.42578125" style="64" customWidth="1"/>
    <col min="7" max="7" width="1" style="64" customWidth="1"/>
    <col min="8" max="8" width="25" style="261" bestFit="1" customWidth="1"/>
    <col min="9" max="9" width="0.85546875" style="261" customWidth="1"/>
    <col min="10" max="10" width="25" style="261" bestFit="1" customWidth="1"/>
    <col min="11" max="11" width="0.7109375" style="261" customWidth="1"/>
    <col min="12" max="12" width="23.140625" style="261" bestFit="1" customWidth="1"/>
    <col min="13" max="13" width="0.7109375" style="261" customWidth="1"/>
    <col min="14" max="14" width="23.140625" style="261" bestFit="1" customWidth="1"/>
    <col min="15" max="15" width="0.5703125" style="261" customWidth="1"/>
    <col min="16" max="16" width="17" style="261" bestFit="1" customWidth="1"/>
    <col min="17" max="17" width="0.5703125" style="261" customWidth="1"/>
    <col min="18" max="18" width="23.140625" style="261" bestFit="1" customWidth="1"/>
    <col min="19" max="19" width="9.140625" style="64"/>
    <col min="20" max="20" width="14.28515625" style="64" bestFit="1" customWidth="1"/>
    <col min="21" max="16384" width="9.140625" style="64"/>
  </cols>
  <sheetData>
    <row r="1" spans="1:21" ht="24.75">
      <c r="A1" s="239" t="s">
        <v>94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</row>
    <row r="2" spans="1:21" ht="24.75">
      <c r="A2" s="239" t="s">
        <v>57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</row>
    <row r="3" spans="1:21" ht="24.75">
      <c r="A3" s="239" t="str">
        <f>' سهام'!A3:W3</f>
        <v>برای ماه منتهی به 1402/04/31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</row>
    <row r="4" spans="1:21" ht="24.75">
      <c r="A4" s="240" t="s">
        <v>66</v>
      </c>
      <c r="B4" s="240"/>
      <c r="C4" s="240"/>
      <c r="D4" s="240"/>
      <c r="E4" s="240"/>
      <c r="F4" s="240"/>
      <c r="G4" s="240"/>
      <c r="H4" s="240"/>
      <c r="I4" s="241"/>
      <c r="J4" s="242"/>
      <c r="K4" s="242"/>
      <c r="L4" s="242"/>
      <c r="M4" s="242"/>
      <c r="N4" s="242"/>
      <c r="O4" s="242"/>
      <c r="P4" s="242"/>
      <c r="Q4" s="242"/>
      <c r="R4" s="242"/>
    </row>
    <row r="5" spans="1:21" ht="24.75" customHeight="1" thickBot="1">
      <c r="A5" s="243"/>
      <c r="B5" s="244"/>
      <c r="C5" s="244"/>
      <c r="D5" s="244"/>
      <c r="E5" s="244"/>
      <c r="F5" s="244"/>
      <c r="G5" s="245"/>
      <c r="H5" s="246" t="s">
        <v>133</v>
      </c>
      <c r="I5" s="246"/>
      <c r="J5" s="246"/>
      <c r="K5" s="246"/>
      <c r="L5" s="246"/>
      <c r="M5" s="242"/>
      <c r="N5" s="246" t="s">
        <v>134</v>
      </c>
      <c r="O5" s="246"/>
      <c r="P5" s="246"/>
      <c r="Q5" s="246"/>
      <c r="R5" s="246"/>
    </row>
    <row r="6" spans="1:21" ht="46.5" customHeight="1" thickBot="1">
      <c r="A6" s="247" t="s">
        <v>38</v>
      </c>
      <c r="B6" s="248" t="s">
        <v>41</v>
      </c>
      <c r="C6" s="249"/>
      <c r="D6" s="248" t="s">
        <v>23</v>
      </c>
      <c r="E6" s="249"/>
      <c r="F6" s="248" t="s">
        <v>35</v>
      </c>
      <c r="G6" s="249"/>
      <c r="H6" s="250" t="s">
        <v>58</v>
      </c>
      <c r="I6" s="251"/>
      <c r="J6" s="250" t="s">
        <v>40</v>
      </c>
      <c r="K6" s="251"/>
      <c r="L6" s="250" t="s">
        <v>42</v>
      </c>
      <c r="M6" s="242"/>
      <c r="N6" s="250" t="s">
        <v>58</v>
      </c>
      <c r="O6" s="251"/>
      <c r="P6" s="250" t="s">
        <v>40</v>
      </c>
      <c r="Q6" s="251"/>
      <c r="R6" s="250" t="s">
        <v>42</v>
      </c>
    </row>
    <row r="7" spans="1:21" s="47" customFormat="1" ht="46.5" customHeight="1">
      <c r="A7" s="197" t="s">
        <v>108</v>
      </c>
      <c r="B7" s="252" t="s">
        <v>132</v>
      </c>
      <c r="C7" s="253"/>
      <c r="D7" s="254" t="s">
        <v>93</v>
      </c>
      <c r="F7" s="255">
        <v>22.5</v>
      </c>
      <c r="H7" s="207">
        <v>394520546.88679248</v>
      </c>
      <c r="I7" s="207"/>
      <c r="J7" s="207">
        <v>-1907926</v>
      </c>
      <c r="K7" s="207"/>
      <c r="L7" s="207">
        <f>H7+J7</f>
        <v>392612620.88679248</v>
      </c>
      <c r="M7" s="207"/>
      <c r="N7" s="207">
        <v>480821917.0754717</v>
      </c>
      <c r="O7" s="207"/>
      <c r="P7" s="207">
        <v>-1907926</v>
      </c>
      <c r="Q7" s="207"/>
      <c r="R7" s="207">
        <f>N7+P7</f>
        <v>478913991.0754717</v>
      </c>
      <c r="S7" s="161"/>
      <c r="T7" s="256"/>
      <c r="U7" s="256"/>
    </row>
    <row r="8" spans="1:21" s="47" customFormat="1" ht="46.5" customHeight="1">
      <c r="A8" s="197" t="s">
        <v>106</v>
      </c>
      <c r="B8" s="252" t="s">
        <v>116</v>
      </c>
      <c r="C8" s="253"/>
      <c r="D8" s="254" t="s">
        <v>93</v>
      </c>
      <c r="F8" s="207" t="s">
        <v>93</v>
      </c>
      <c r="H8" s="207">
        <v>70136986.113207519</v>
      </c>
      <c r="I8" s="207"/>
      <c r="J8" s="207">
        <v>0</v>
      </c>
      <c r="K8" s="207"/>
      <c r="L8" s="207">
        <f t="shared" ref="L8:L9" si="0">H8+J8</f>
        <v>70136986.113207519</v>
      </c>
      <c r="M8" s="207"/>
      <c r="N8" s="207">
        <f>2853769973+85479452</f>
        <v>2939249425</v>
      </c>
      <c r="O8" s="207"/>
      <c r="P8" s="207">
        <v>0</v>
      </c>
      <c r="Q8" s="207"/>
      <c r="R8" s="207">
        <f t="shared" ref="R8:R9" si="1">N8+P8</f>
        <v>2939249425</v>
      </c>
      <c r="S8" s="161"/>
      <c r="T8" s="256"/>
      <c r="U8" s="256"/>
    </row>
    <row r="9" spans="1:21" s="47" customFormat="1" ht="46.5" customHeight="1">
      <c r="A9" s="197" t="s">
        <v>105</v>
      </c>
      <c r="B9" s="252" t="s">
        <v>119</v>
      </c>
      <c r="C9" s="253"/>
      <c r="D9" s="254" t="s">
        <v>93</v>
      </c>
      <c r="F9" s="207" t="s">
        <v>93</v>
      </c>
      <c r="H9" s="207">
        <v>1523279648</v>
      </c>
      <c r="I9" s="207"/>
      <c r="J9" s="207">
        <v>0</v>
      </c>
      <c r="K9" s="207"/>
      <c r="L9" s="207">
        <f t="shared" si="0"/>
        <v>1523279648</v>
      </c>
      <c r="M9" s="207"/>
      <c r="N9" s="207">
        <v>1985459819</v>
      </c>
      <c r="O9" s="207"/>
      <c r="P9" s="207">
        <v>0</v>
      </c>
      <c r="Q9" s="207"/>
      <c r="R9" s="207">
        <f t="shared" si="1"/>
        <v>1985459819</v>
      </c>
      <c r="S9" s="161"/>
      <c r="T9" s="256"/>
      <c r="U9" s="256"/>
    </row>
    <row r="10" spans="1:21" ht="47.45" customHeight="1" thickBot="1">
      <c r="A10" s="197"/>
      <c r="B10" s="257"/>
      <c r="C10" s="257"/>
      <c r="D10" s="257"/>
      <c r="E10" s="257"/>
      <c r="F10" s="257"/>
      <c r="G10" s="257"/>
      <c r="H10" s="258">
        <f>SUM(H7:H9)</f>
        <v>1987937181</v>
      </c>
      <c r="I10" s="259"/>
      <c r="J10" s="258">
        <f>SUM(J7:J9)</f>
        <v>-1907926</v>
      </c>
      <c r="K10" s="259"/>
      <c r="L10" s="258">
        <f>SUM(L7:L9)</f>
        <v>1986029255</v>
      </c>
      <c r="M10" s="259"/>
      <c r="N10" s="258">
        <f>SUM(N7:N9)</f>
        <v>5405531161.0754719</v>
      </c>
      <c r="O10" s="259"/>
      <c r="P10" s="258">
        <f>SUM(P7:P9)</f>
        <v>-1907926</v>
      </c>
      <c r="Q10" s="260" t="e">
        <f>SUM(#REF!)</f>
        <v>#REF!</v>
      </c>
      <c r="R10" s="258">
        <f>SUM(R7:R9)</f>
        <v>5403623235.0754719</v>
      </c>
    </row>
    <row r="11" spans="1:21" ht="22.5" thickTop="1">
      <c r="I11" s="47"/>
      <c r="K11" s="47"/>
      <c r="M11" s="47"/>
      <c r="O11" s="47"/>
    </row>
    <row r="12" spans="1:21" ht="21.75">
      <c r="I12" s="47"/>
      <c r="K12" s="47"/>
      <c r="M12" s="47"/>
      <c r="O12" s="47"/>
    </row>
    <row r="13" spans="1:21" ht="21.75">
      <c r="H13" s="161"/>
      <c r="I13" s="47"/>
      <c r="K13" s="47"/>
      <c r="M13" s="47"/>
    </row>
    <row r="14" spans="1:21" s="210" customFormat="1" ht="21.75">
      <c r="H14" s="262"/>
      <c r="I14" s="263"/>
      <c r="J14" s="264"/>
      <c r="K14" s="263"/>
      <c r="L14" s="265"/>
      <c r="M14" s="263"/>
      <c r="N14" s="266"/>
      <c r="O14" s="263"/>
      <c r="P14" s="262"/>
      <c r="R14" s="199"/>
    </row>
    <row r="15" spans="1:21" s="210" customFormat="1" ht="21.75">
      <c r="H15" s="267"/>
      <c r="I15" s="268"/>
      <c r="J15" s="268"/>
      <c r="K15" s="263"/>
      <c r="L15" s="265"/>
      <c r="M15" s="263"/>
      <c r="N15" s="267"/>
      <c r="O15" s="263"/>
      <c r="P15" s="268"/>
      <c r="R15" s="199"/>
    </row>
    <row r="16" spans="1:21" ht="21.75">
      <c r="H16" s="207"/>
      <c r="I16" s="47"/>
      <c r="K16" s="47"/>
      <c r="L16" s="199"/>
      <c r="N16" s="207"/>
      <c r="R16" s="199"/>
    </row>
    <row r="17" spans="8:18" ht="21.75">
      <c r="H17" s="269"/>
      <c r="K17" s="47"/>
      <c r="L17" s="199"/>
      <c r="N17" s="269"/>
      <c r="R17" s="199"/>
    </row>
    <row r="18" spans="8:18">
      <c r="L18" s="199"/>
      <c r="R18" s="199"/>
    </row>
    <row r="19" spans="8:18">
      <c r="L19" s="199"/>
      <c r="R19" s="199"/>
    </row>
    <row r="20" spans="8:18">
      <c r="L20" s="199"/>
      <c r="R20" s="199"/>
    </row>
    <row r="21" spans="8:18">
      <c r="L21" s="199"/>
      <c r="R21" s="199"/>
    </row>
  </sheetData>
  <autoFilter ref="A6:R6" xr:uid="{00000000-0009-0000-0000-000005000000}">
    <sortState xmlns:xlrd2="http://schemas.microsoft.com/office/spreadsheetml/2017/richdata2" ref="A7:R14">
      <sortCondition descending="1" ref="R6"/>
    </sortState>
  </autoFilter>
  <mergeCells count="7">
    <mergeCell ref="A4:H4"/>
    <mergeCell ref="B5:F5"/>
    <mergeCell ref="N5:R5"/>
    <mergeCell ref="A1:R1"/>
    <mergeCell ref="A2:R2"/>
    <mergeCell ref="A3:R3"/>
    <mergeCell ref="H5:L5"/>
  </mergeCells>
  <printOptions horizontalCentered="1"/>
  <pageMargins left="0.25" right="0.25" top="0.75" bottom="0.75" header="0.3" footer="0.3"/>
  <pageSetup paperSize="9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6"/>
  <sheetViews>
    <sheetView rightToLeft="1" view="pageBreakPreview" zoomScaleNormal="100" zoomScaleSheetLayoutView="100" workbookViewId="0">
      <selection activeCell="M14" sqref="M14"/>
    </sheetView>
  </sheetViews>
  <sheetFormatPr defaultColWidth="9.140625" defaultRowHeight="17.25"/>
  <cols>
    <col min="1" max="1" width="30.5703125" style="210" bestFit="1" customWidth="1"/>
    <col min="2" max="2" width="0.5703125" style="210" customWidth="1"/>
    <col min="3" max="3" width="15" style="210" customWidth="1"/>
    <col min="4" max="4" width="0.85546875" style="210" customWidth="1"/>
    <col min="5" max="5" width="15.28515625" style="210" bestFit="1" customWidth="1"/>
    <col min="6" max="6" width="1.140625" style="210" customWidth="1"/>
    <col min="7" max="7" width="9.42578125" style="210" bestFit="1" customWidth="1"/>
    <col min="8" max="8" width="0.5703125" style="210" customWidth="1"/>
    <col min="9" max="9" width="19.42578125" style="210" customWidth="1"/>
    <col min="10" max="10" width="1" style="210" customWidth="1"/>
    <col min="11" max="11" width="15.28515625" style="210" customWidth="1"/>
    <col min="12" max="12" width="1.140625" style="210" customWidth="1"/>
    <col min="13" max="13" width="18.28515625" style="210" customWidth="1"/>
    <col min="14" max="14" width="1" style="210" customWidth="1"/>
    <col min="15" max="15" width="19.42578125" style="210" bestFit="1" customWidth="1"/>
    <col min="16" max="16" width="1.140625" style="210" customWidth="1"/>
    <col min="17" max="17" width="16" style="210" bestFit="1" customWidth="1"/>
    <col min="18" max="18" width="1.140625" style="210" customWidth="1"/>
    <col min="19" max="19" width="21.140625" style="210" bestFit="1" customWidth="1"/>
    <col min="20" max="20" width="2.85546875" style="210" customWidth="1"/>
    <col min="21" max="16384" width="9.140625" style="210"/>
  </cols>
  <sheetData>
    <row r="1" spans="1:23" ht="22.5">
      <c r="A1" s="120" t="s">
        <v>94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</row>
    <row r="2" spans="1:23" ht="22.5">
      <c r="A2" s="120" t="s">
        <v>57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23" ht="22.5">
      <c r="A3" s="120" t="s">
        <v>118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</row>
    <row r="4" spans="1:23" ht="22.5">
      <c r="A4" s="270" t="s">
        <v>77</v>
      </c>
      <c r="B4" s="270"/>
      <c r="C4" s="270"/>
      <c r="D4" s="270"/>
      <c r="E4" s="270"/>
      <c r="F4" s="270"/>
      <c r="G4" s="270"/>
      <c r="H4" s="270"/>
      <c r="I4" s="271"/>
      <c r="J4" s="271"/>
      <c r="K4" s="271"/>
      <c r="L4" s="271"/>
      <c r="M4" s="271"/>
      <c r="N4" s="271"/>
      <c r="O4" s="271"/>
      <c r="P4" s="271"/>
      <c r="Q4" s="270"/>
      <c r="R4" s="270"/>
      <c r="S4" s="270"/>
    </row>
    <row r="6" spans="1:23" ht="18.75">
      <c r="C6" s="272" t="s">
        <v>78</v>
      </c>
      <c r="D6" s="110"/>
      <c r="E6" s="110"/>
      <c r="F6" s="110"/>
      <c r="G6" s="110"/>
      <c r="I6" s="272" t="s">
        <v>79</v>
      </c>
      <c r="J6" s="110"/>
      <c r="K6" s="110"/>
      <c r="L6" s="110"/>
      <c r="M6" s="110"/>
      <c r="O6" s="272" t="s">
        <v>119</v>
      </c>
      <c r="P6" s="110"/>
      <c r="Q6" s="110"/>
      <c r="R6" s="110"/>
      <c r="S6" s="110"/>
    </row>
    <row r="7" spans="1:23" ht="56.25">
      <c r="A7" s="273" t="s">
        <v>80</v>
      </c>
      <c r="C7" s="274" t="s">
        <v>81</v>
      </c>
      <c r="E7" s="274" t="s">
        <v>82</v>
      </c>
      <c r="G7" s="274" t="s">
        <v>83</v>
      </c>
      <c r="I7" s="274" t="s">
        <v>84</v>
      </c>
      <c r="K7" s="274" t="s">
        <v>85</v>
      </c>
      <c r="M7" s="274" t="s">
        <v>86</v>
      </c>
      <c r="O7" s="274" t="s">
        <v>84</v>
      </c>
      <c r="Q7" s="274" t="s">
        <v>85</v>
      </c>
      <c r="S7" s="274" t="s">
        <v>86</v>
      </c>
    </row>
    <row r="8" spans="1:23" ht="18.75">
      <c r="A8" s="275" t="s">
        <v>96</v>
      </c>
      <c r="C8" s="276" t="s">
        <v>95</v>
      </c>
      <c r="D8" s="276"/>
      <c r="E8" s="199">
        <v>1205000</v>
      </c>
      <c r="F8" s="199"/>
      <c r="G8" s="199">
        <v>690</v>
      </c>
      <c r="H8" s="199"/>
      <c r="I8" s="199">
        <v>0</v>
      </c>
      <c r="J8" s="199"/>
      <c r="K8" s="199">
        <v>0</v>
      </c>
      <c r="L8" s="199"/>
      <c r="M8" s="199">
        <f>I8+K8</f>
        <v>0</v>
      </c>
      <c r="N8" s="199"/>
      <c r="O8" s="199">
        <v>831450000</v>
      </c>
      <c r="P8" s="199"/>
      <c r="Q8" s="199">
        <v>-13997475</v>
      </c>
      <c r="R8" s="199"/>
      <c r="S8" s="199">
        <f>O8+Q8</f>
        <v>817452525</v>
      </c>
    </row>
    <row r="9" spans="1:23" ht="18.75">
      <c r="A9" s="275" t="s">
        <v>101</v>
      </c>
      <c r="C9" s="276" t="s">
        <v>129</v>
      </c>
      <c r="D9" s="276"/>
      <c r="E9" s="199">
        <v>214650</v>
      </c>
      <c r="F9" s="199"/>
      <c r="G9" s="199">
        <v>5300</v>
      </c>
      <c r="H9" s="199"/>
      <c r="I9" s="199">
        <v>1137645000</v>
      </c>
      <c r="J9" s="199"/>
      <c r="K9" s="199">
        <v>-11569271</v>
      </c>
      <c r="L9" s="199"/>
      <c r="M9" s="199">
        <f t="shared" ref="M9:M14" si="0">I9+K9</f>
        <v>1126075729</v>
      </c>
      <c r="N9" s="199"/>
      <c r="O9" s="199">
        <v>1137645000</v>
      </c>
      <c r="P9" s="199"/>
      <c r="Q9" s="199">
        <v>-11569271</v>
      </c>
      <c r="R9" s="199"/>
      <c r="S9" s="199">
        <f t="shared" ref="S9:S14" si="1">O9+Q9</f>
        <v>1126075729</v>
      </c>
    </row>
    <row r="10" spans="1:23" ht="18.75">
      <c r="A10" s="275" t="s">
        <v>99</v>
      </c>
      <c r="C10" s="276" t="s">
        <v>129</v>
      </c>
      <c r="D10" s="276"/>
      <c r="E10" s="199">
        <v>118000</v>
      </c>
      <c r="F10" s="199"/>
      <c r="G10" s="199">
        <v>8300</v>
      </c>
      <c r="H10" s="199"/>
      <c r="I10" s="199">
        <v>979400000</v>
      </c>
      <c r="J10" s="199"/>
      <c r="K10" s="199">
        <v>-20363112</v>
      </c>
      <c r="L10" s="199"/>
      <c r="M10" s="199">
        <f t="shared" si="0"/>
        <v>959036888</v>
      </c>
      <c r="N10" s="199"/>
      <c r="O10" s="199">
        <v>979400000</v>
      </c>
      <c r="P10" s="199"/>
      <c r="Q10" s="199">
        <v>-20363112</v>
      </c>
      <c r="R10" s="199"/>
      <c r="S10" s="199">
        <f t="shared" si="1"/>
        <v>959036888</v>
      </c>
    </row>
    <row r="11" spans="1:23" ht="18.75">
      <c r="A11" s="275" t="s">
        <v>102</v>
      </c>
      <c r="C11" s="276" t="s">
        <v>130</v>
      </c>
      <c r="D11" s="276"/>
      <c r="E11" s="199">
        <v>400000</v>
      </c>
      <c r="F11" s="199"/>
      <c r="G11" s="199">
        <v>4290</v>
      </c>
      <c r="H11" s="199"/>
      <c r="I11" s="199">
        <v>1716000000</v>
      </c>
      <c r="J11" s="199"/>
      <c r="K11" s="199">
        <v>-123272727</v>
      </c>
      <c r="L11" s="199"/>
      <c r="M11" s="199">
        <f t="shared" si="0"/>
        <v>1592727273</v>
      </c>
      <c r="N11" s="199"/>
      <c r="O11" s="199">
        <v>1716000000</v>
      </c>
      <c r="P11" s="199"/>
      <c r="Q11" s="199">
        <v>-123272727</v>
      </c>
      <c r="R11" s="199"/>
      <c r="S11" s="199">
        <f t="shared" si="1"/>
        <v>1592727273</v>
      </c>
    </row>
    <row r="12" spans="1:23" ht="18.75">
      <c r="A12" s="275" t="s">
        <v>104</v>
      </c>
      <c r="C12" s="276" t="s">
        <v>131</v>
      </c>
      <c r="D12" s="276"/>
      <c r="E12" s="199">
        <v>2200000</v>
      </c>
      <c r="F12" s="199"/>
      <c r="G12" s="199">
        <v>200</v>
      </c>
      <c r="H12" s="199"/>
      <c r="I12" s="199">
        <v>440000000</v>
      </c>
      <c r="J12" s="199"/>
      <c r="K12" s="199">
        <v>-62339800</v>
      </c>
      <c r="L12" s="199"/>
      <c r="M12" s="199">
        <f t="shared" si="0"/>
        <v>377660200</v>
      </c>
      <c r="N12" s="199"/>
      <c r="O12" s="199">
        <v>440000000</v>
      </c>
      <c r="P12" s="199"/>
      <c r="Q12" s="199">
        <v>-62339800</v>
      </c>
      <c r="R12" s="199"/>
      <c r="S12" s="199">
        <f t="shared" si="1"/>
        <v>377660200</v>
      </c>
    </row>
    <row r="13" spans="1:23" ht="18.75">
      <c r="A13" s="275" t="s">
        <v>123</v>
      </c>
      <c r="C13" s="276" t="s">
        <v>119</v>
      </c>
      <c r="D13" s="276"/>
      <c r="E13" s="199">
        <v>1000000</v>
      </c>
      <c r="F13" s="199"/>
      <c r="G13" s="199">
        <v>1000</v>
      </c>
      <c r="H13" s="199"/>
      <c r="I13" s="199">
        <v>1000000000</v>
      </c>
      <c r="J13" s="199"/>
      <c r="K13" s="199">
        <v>-142689372</v>
      </c>
      <c r="L13" s="199"/>
      <c r="M13" s="199">
        <f t="shared" si="0"/>
        <v>857310628</v>
      </c>
      <c r="N13" s="199"/>
      <c r="O13" s="199">
        <v>1000000000</v>
      </c>
      <c r="P13" s="199"/>
      <c r="Q13" s="199">
        <v>-142689372</v>
      </c>
      <c r="R13" s="199"/>
      <c r="S13" s="199">
        <f t="shared" si="1"/>
        <v>857310628</v>
      </c>
    </row>
    <row r="14" spans="1:23" ht="21.75">
      <c r="A14" s="275" t="s">
        <v>100</v>
      </c>
      <c r="B14" s="252"/>
      <c r="C14" s="276" t="s">
        <v>119</v>
      </c>
      <c r="D14" s="276"/>
      <c r="E14" s="199">
        <v>494000</v>
      </c>
      <c r="F14" s="199"/>
      <c r="G14" s="199">
        <v>2350</v>
      </c>
      <c r="H14" s="199"/>
      <c r="I14" s="199">
        <v>1160900000</v>
      </c>
      <c r="J14" s="199"/>
      <c r="K14" s="199">
        <v>-165648092</v>
      </c>
      <c r="L14" s="199"/>
      <c r="M14" s="199">
        <f t="shared" si="0"/>
        <v>995251908</v>
      </c>
      <c r="N14" s="199"/>
      <c r="O14" s="199">
        <v>1160900000</v>
      </c>
      <c r="P14" s="199"/>
      <c r="Q14" s="199">
        <v>-165648092</v>
      </c>
      <c r="R14" s="199"/>
      <c r="S14" s="199">
        <f t="shared" si="1"/>
        <v>995251908</v>
      </c>
      <c r="U14" s="277"/>
      <c r="V14" s="277"/>
      <c r="W14" s="277"/>
    </row>
    <row r="15" spans="1:23" ht="18.75" thickBot="1">
      <c r="A15" s="278" t="s">
        <v>87</v>
      </c>
      <c r="E15" s="227"/>
      <c r="F15" s="227"/>
      <c r="G15" s="227"/>
      <c r="H15" s="227"/>
      <c r="I15" s="279">
        <f>SUM(I8:I14)</f>
        <v>6433945000</v>
      </c>
      <c r="J15" s="280" t="e">
        <f>SUM(#REF!)</f>
        <v>#REF!</v>
      </c>
      <c r="K15" s="279">
        <f>SUM(K8:K14)</f>
        <v>-525882374</v>
      </c>
      <c r="L15" s="280" t="e">
        <f>SUM(#REF!)</f>
        <v>#REF!</v>
      </c>
      <c r="M15" s="279">
        <f>SUM(M8:M14)</f>
        <v>5908062626</v>
      </c>
      <c r="N15" s="280" t="e">
        <f>SUM(#REF!)</f>
        <v>#REF!</v>
      </c>
      <c r="O15" s="279">
        <f>SUM(O8:O14)</f>
        <v>7265395000</v>
      </c>
      <c r="P15" s="280"/>
      <c r="Q15" s="279">
        <f>SUM(Q8:Q14)</f>
        <v>-539879849</v>
      </c>
      <c r="R15" s="280" t="e">
        <f>SUM(#REF!)</f>
        <v>#REF!</v>
      </c>
      <c r="S15" s="279">
        <f>SUM(S8:S14)</f>
        <v>6725515151</v>
      </c>
    </row>
    <row r="16" spans="1:23" ht="18.75" thickTop="1">
      <c r="I16" s="281"/>
      <c r="K16" s="281"/>
      <c r="M16" s="281"/>
      <c r="O16" s="281"/>
      <c r="Q16" s="281"/>
      <c r="S16" s="281"/>
    </row>
    <row r="17" spans="7:19" ht="16.5" customHeight="1"/>
    <row r="18" spans="7:19" s="199" customFormat="1" ht="18"/>
    <row r="19" spans="7:19" s="199" customFormat="1" ht="18">
      <c r="G19" s="265"/>
      <c r="H19" s="265"/>
      <c r="I19" s="282"/>
      <c r="J19" s="265"/>
      <c r="K19" s="262"/>
      <c r="L19" s="265"/>
      <c r="M19" s="265"/>
      <c r="N19" s="265"/>
      <c r="O19" s="262"/>
      <c r="P19" s="265"/>
      <c r="Q19" s="282"/>
      <c r="R19" s="265"/>
      <c r="S19" s="265"/>
    </row>
    <row r="20" spans="7:19" s="199" customFormat="1" ht="18"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</row>
    <row r="21" spans="7:19" s="199" customFormat="1" ht="18"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</row>
    <row r="22" spans="7:19" s="199" customFormat="1" ht="18"/>
    <row r="23" spans="7:19" s="199" customFormat="1" ht="18"/>
    <row r="24" spans="7:19" s="199" customFormat="1" ht="18"/>
    <row r="25" spans="7:19" s="199" customFormat="1" ht="18"/>
    <row r="26" spans="7:19" s="199" customFormat="1" ht="18"/>
  </sheetData>
  <autoFilter ref="A7:S7" xr:uid="{00000000-0009-0000-0000-000006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4"/>
  <sheetViews>
    <sheetView rightToLeft="1" view="pageBreakPreview" zoomScale="70" zoomScaleNormal="100" zoomScaleSheetLayoutView="70" workbookViewId="0">
      <selection activeCell="A2" sqref="A2:Q2"/>
    </sheetView>
  </sheetViews>
  <sheetFormatPr defaultColWidth="9.140625" defaultRowHeight="17.25"/>
  <cols>
    <col min="1" max="1" width="37" style="16" bestFit="1" customWidth="1"/>
    <col min="2" max="2" width="1.28515625" style="16" customWidth="1"/>
    <col min="3" max="3" width="17.28515625" style="16" bestFit="1" customWidth="1"/>
    <col min="4" max="4" width="0.85546875" style="16" customWidth="1"/>
    <col min="5" max="5" width="24.5703125" style="21" bestFit="1" customWidth="1"/>
    <col min="6" max="6" width="0.5703125" style="21" customWidth="1"/>
    <col min="7" max="7" width="22.5703125" style="21" bestFit="1" customWidth="1"/>
    <col min="8" max="8" width="0.85546875" style="21" customWidth="1"/>
    <col min="9" max="9" width="22" style="36" bestFit="1" customWidth="1"/>
    <col min="10" max="10" width="0.5703125" style="36" customWidth="1"/>
    <col min="11" max="11" width="19" style="36" bestFit="1" customWidth="1"/>
    <col min="12" max="12" width="0.42578125" style="36" customWidth="1"/>
    <col min="13" max="13" width="26.28515625" style="36" bestFit="1" customWidth="1"/>
    <col min="14" max="14" width="0.42578125" style="36" customWidth="1"/>
    <col min="15" max="15" width="24.28515625" style="36" bestFit="1" customWidth="1"/>
    <col min="16" max="16" width="0.5703125" style="36" customWidth="1"/>
    <col min="17" max="17" width="24.28515625" style="36" bestFit="1" customWidth="1"/>
    <col min="18" max="19" width="9.140625" style="16"/>
    <col min="20" max="20" width="23.140625" style="16" bestFit="1" customWidth="1"/>
    <col min="21" max="16384" width="9.140625" style="16"/>
  </cols>
  <sheetData>
    <row r="1" spans="1:17" ht="22.5">
      <c r="A1" s="111" t="s">
        <v>94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22.5">
      <c r="A2" s="111" t="s">
        <v>57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22.5">
      <c r="A3" s="111" t="str">
        <f>' سهام'!A3:W3</f>
        <v>برای ماه منتهی به 1402/04/31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 ht="22.5">
      <c r="A4" s="112" t="s">
        <v>65</v>
      </c>
      <c r="B4" s="112"/>
      <c r="C4" s="112"/>
      <c r="D4" s="112"/>
      <c r="E4" s="112"/>
      <c r="F4" s="112"/>
      <c r="G4" s="112"/>
      <c r="H4" s="112"/>
      <c r="I4" s="112"/>
      <c r="J4" s="113"/>
      <c r="K4" s="113"/>
      <c r="L4" s="113"/>
      <c r="M4" s="113"/>
      <c r="N4" s="113"/>
      <c r="O4" s="113"/>
      <c r="P4" s="113"/>
      <c r="Q4" s="113"/>
    </row>
    <row r="5" spans="1:17" ht="15.75" customHeight="1" thickBot="1">
      <c r="A5" s="3"/>
      <c r="B5" s="3"/>
      <c r="C5" s="117" t="s">
        <v>133</v>
      </c>
      <c r="D5" s="117"/>
      <c r="E5" s="117"/>
      <c r="F5" s="117"/>
      <c r="G5" s="117"/>
      <c r="H5" s="117"/>
      <c r="I5" s="117"/>
      <c r="J5" s="24"/>
      <c r="K5" s="118" t="s">
        <v>134</v>
      </c>
      <c r="L5" s="118"/>
      <c r="M5" s="118"/>
      <c r="N5" s="118"/>
      <c r="O5" s="118"/>
      <c r="P5" s="118"/>
      <c r="Q5" s="118"/>
    </row>
    <row r="6" spans="1:17" ht="22.5" thickBot="1">
      <c r="A6" s="30" t="s">
        <v>38</v>
      </c>
      <c r="B6" s="30"/>
      <c r="C6" s="31" t="s">
        <v>3</v>
      </c>
      <c r="D6" s="30"/>
      <c r="E6" s="32" t="s">
        <v>46</v>
      </c>
      <c r="F6" s="33"/>
      <c r="G6" s="34" t="s">
        <v>43</v>
      </c>
      <c r="H6" s="33"/>
      <c r="I6" s="28" t="s">
        <v>47</v>
      </c>
      <c r="J6" s="24"/>
      <c r="K6" s="26" t="s">
        <v>3</v>
      </c>
      <c r="L6" s="27"/>
      <c r="M6" s="28" t="s">
        <v>21</v>
      </c>
      <c r="N6" s="27"/>
      <c r="O6" s="26" t="s">
        <v>43</v>
      </c>
      <c r="P6" s="27"/>
      <c r="Q6" s="29" t="s">
        <v>47</v>
      </c>
    </row>
    <row r="7" spans="1:17" ht="21.75">
      <c r="A7" s="88" t="s">
        <v>93</v>
      </c>
      <c r="B7" s="82"/>
      <c r="C7" s="83">
        <v>0</v>
      </c>
      <c r="D7" s="82"/>
      <c r="E7" s="83">
        <v>0</v>
      </c>
      <c r="F7" s="68"/>
      <c r="G7" s="84">
        <v>0</v>
      </c>
      <c r="H7" s="68"/>
      <c r="I7" s="68">
        <v>0</v>
      </c>
      <c r="J7" s="85"/>
      <c r="K7" s="83">
        <v>0</v>
      </c>
      <c r="L7" s="82"/>
      <c r="M7" s="83">
        <v>0</v>
      </c>
      <c r="N7" s="68"/>
      <c r="O7" s="84">
        <v>0</v>
      </c>
      <c r="P7" s="86"/>
      <c r="Q7" s="68">
        <v>0</v>
      </c>
    </row>
    <row r="8" spans="1:17" ht="23.25" thickBot="1">
      <c r="E8" s="35">
        <f>SUM(E7)</f>
        <v>0</v>
      </c>
      <c r="F8" s="16"/>
      <c r="G8" s="35">
        <f>SUM(G7)</f>
        <v>0</v>
      </c>
      <c r="H8" s="16"/>
      <c r="I8" s="35">
        <f>SUM(I7)</f>
        <v>0</v>
      </c>
      <c r="J8" s="16"/>
      <c r="K8" s="16"/>
      <c r="L8" s="16"/>
      <c r="M8" s="35">
        <f>SUM(M7)</f>
        <v>0</v>
      </c>
      <c r="N8" s="16"/>
      <c r="O8" s="35">
        <f>SUM(O7)</f>
        <v>0</v>
      </c>
      <c r="P8" s="16"/>
      <c r="Q8" s="35">
        <f>SUM(Q7)</f>
        <v>0</v>
      </c>
    </row>
    <row r="9" spans="1:17" ht="23.25" thickTop="1">
      <c r="E9" s="69"/>
      <c r="F9" s="16"/>
      <c r="G9" s="69"/>
      <c r="H9" s="16"/>
      <c r="I9" s="69"/>
      <c r="J9" s="16"/>
      <c r="K9" s="16"/>
      <c r="L9" s="16"/>
      <c r="M9" s="69"/>
      <c r="N9" s="16"/>
      <c r="O9" s="69"/>
      <c r="P9" s="16"/>
      <c r="Q9" s="69"/>
    </row>
    <row r="10" spans="1:17" ht="10.5" customHeight="1">
      <c r="A10" s="3"/>
      <c r="B10" s="3"/>
      <c r="C10" s="3"/>
      <c r="D10" s="3"/>
      <c r="E10" s="22"/>
      <c r="F10" s="22"/>
      <c r="G10" s="22"/>
      <c r="H10" s="22"/>
      <c r="I10" s="24"/>
      <c r="J10" s="24"/>
      <c r="K10" s="24"/>
      <c r="L10" s="24"/>
      <c r="M10" s="24"/>
      <c r="N10" s="24"/>
      <c r="O10" s="24"/>
      <c r="P10" s="24"/>
      <c r="Q10" s="24"/>
    </row>
    <row r="11" spans="1:17" ht="21.75">
      <c r="A11" s="114" t="s">
        <v>45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6"/>
    </row>
    <row r="12" spans="1:17" ht="6" customHeight="1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</row>
    <row r="13" spans="1:17" ht="18" customHeight="1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7" ht="21.75">
      <c r="I14" s="68"/>
      <c r="Q14" s="68"/>
    </row>
    <row r="15" spans="1:17" s="23" customFormat="1" ht="24">
      <c r="I15" s="81"/>
      <c r="Q15" s="81"/>
    </row>
    <row r="16" spans="1:17" s="23" customFormat="1" ht="24">
      <c r="I16" s="70"/>
      <c r="Q16" s="70"/>
    </row>
    <row r="17" spans="9:17" s="23" customFormat="1" ht="24">
      <c r="I17" s="70"/>
      <c r="Q17" s="70"/>
    </row>
    <row r="18" spans="9:17" s="23" customFormat="1" ht="24">
      <c r="I18" s="70"/>
      <c r="Q18" s="70"/>
    </row>
    <row r="19" spans="9:17" s="23" customFormat="1" ht="24">
      <c r="I19" s="70"/>
      <c r="Q19" s="70"/>
    </row>
    <row r="20" spans="9:17" s="23" customFormat="1" ht="24">
      <c r="I20" s="70"/>
      <c r="Q20" s="70"/>
    </row>
    <row r="21" spans="9:17" ht="24">
      <c r="I21" s="70"/>
      <c r="Q21" s="70"/>
    </row>
    <row r="22" spans="9:17" ht="24">
      <c r="Q22" s="70"/>
    </row>
    <row r="23" spans="9:17" ht="24">
      <c r="Q23" s="23"/>
    </row>
    <row r="24" spans="9:17" ht="24">
      <c r="Q24" s="23"/>
    </row>
  </sheetData>
  <autoFilter ref="A6:Q6" xr:uid="{00000000-0009-0000-0000-000007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1:Q11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4" fitToHeight="0" orientation="landscape" r:id="rId1"/>
  <rowBreaks count="1" manualBreakCount="1">
    <brk id="12" max="15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40"/>
  <sheetViews>
    <sheetView rightToLeft="1" view="pageBreakPreview" topLeftCell="A3" zoomScale="85" zoomScaleNormal="100" zoomScaleSheetLayoutView="85" workbookViewId="0">
      <selection activeCell="O13" sqref="O13"/>
    </sheetView>
  </sheetViews>
  <sheetFormatPr defaultColWidth="9.140625" defaultRowHeight="21.75"/>
  <cols>
    <col min="1" max="1" width="33.5703125" style="210" customWidth="1"/>
    <col min="2" max="2" width="0.5703125" style="210" customWidth="1"/>
    <col min="3" max="3" width="17.7109375" style="25" bestFit="1" customWidth="1"/>
    <col min="4" max="4" width="0.85546875" style="25" customWidth="1"/>
    <col min="5" max="5" width="25.7109375" style="25" bestFit="1" customWidth="1"/>
    <col min="6" max="6" width="0.85546875" style="25" customWidth="1"/>
    <col min="7" max="7" width="25.7109375" style="25" bestFit="1" customWidth="1"/>
    <col min="8" max="8" width="0.7109375" style="25" customWidth="1"/>
    <col min="9" max="9" width="25.140625" style="25" customWidth="1"/>
    <col min="10" max="10" width="1.42578125" style="25" customWidth="1"/>
    <col min="11" max="11" width="17.7109375" style="25" bestFit="1" customWidth="1"/>
    <col min="12" max="12" width="1.140625" style="25" customWidth="1"/>
    <col min="13" max="13" width="25.7109375" style="25" bestFit="1" customWidth="1"/>
    <col min="14" max="14" width="1" style="25" customWidth="1"/>
    <col min="15" max="15" width="25.7109375" style="25" bestFit="1" customWidth="1"/>
    <col min="16" max="16" width="1.140625" style="25" customWidth="1"/>
    <col min="17" max="17" width="25.7109375" style="25" bestFit="1" customWidth="1"/>
    <col min="18" max="18" width="10" style="210" bestFit="1" customWidth="1"/>
    <col min="19" max="19" width="13.140625" style="210" bestFit="1" customWidth="1"/>
    <col min="20" max="20" width="10.85546875" style="210" bestFit="1" customWidth="1"/>
    <col min="21" max="21" width="13.140625" style="210" bestFit="1" customWidth="1"/>
    <col min="22" max="22" width="12.140625" style="210" bestFit="1" customWidth="1"/>
    <col min="23" max="16384" width="9.140625" style="210"/>
  </cols>
  <sheetData>
    <row r="1" spans="1:22" ht="22.5">
      <c r="A1" s="120" t="s">
        <v>94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2" ht="22.5">
      <c r="A2" s="120" t="s">
        <v>57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22" ht="22.5">
      <c r="A3" s="120" t="str">
        <f>' سهام'!A3:W3</f>
        <v>برای ماه منتهی به 1402/04/31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1:22">
      <c r="A4" s="168" t="s">
        <v>64</v>
      </c>
      <c r="B4" s="168"/>
      <c r="C4" s="168"/>
      <c r="D4" s="168"/>
      <c r="E4" s="168"/>
      <c r="F4" s="168"/>
      <c r="G4" s="168"/>
      <c r="H4" s="168"/>
    </row>
    <row r="5" spans="1:22" ht="16.5" customHeight="1" thickBot="1">
      <c r="A5" s="64"/>
      <c r="B5" s="64"/>
      <c r="C5" s="283" t="s">
        <v>133</v>
      </c>
      <c r="D5" s="283"/>
      <c r="E5" s="283"/>
      <c r="F5" s="283"/>
      <c r="G5" s="283"/>
      <c r="H5" s="283"/>
      <c r="I5" s="283"/>
      <c r="K5" s="284" t="s">
        <v>134</v>
      </c>
      <c r="L5" s="284"/>
      <c r="M5" s="284"/>
      <c r="N5" s="284"/>
      <c r="O5" s="284"/>
      <c r="P5" s="284"/>
      <c r="Q5" s="284"/>
    </row>
    <row r="6" spans="1:22" ht="27" customHeight="1" thickBot="1">
      <c r="A6" s="217" t="s">
        <v>38</v>
      </c>
      <c r="B6" s="217"/>
      <c r="C6" s="285" t="s">
        <v>3</v>
      </c>
      <c r="D6" s="286"/>
      <c r="E6" s="287" t="s">
        <v>21</v>
      </c>
      <c r="F6" s="286"/>
      <c r="G6" s="285" t="s">
        <v>43</v>
      </c>
      <c r="H6" s="286"/>
      <c r="I6" s="288" t="s">
        <v>44</v>
      </c>
      <c r="K6" s="285" t="s">
        <v>3</v>
      </c>
      <c r="L6" s="286"/>
      <c r="M6" s="287" t="s">
        <v>21</v>
      </c>
      <c r="N6" s="286"/>
      <c r="O6" s="285" t="s">
        <v>43</v>
      </c>
      <c r="P6" s="286"/>
      <c r="Q6" s="288" t="s">
        <v>44</v>
      </c>
    </row>
    <row r="7" spans="1:22">
      <c r="A7" s="289" t="s">
        <v>120</v>
      </c>
      <c r="C7" s="207">
        <v>35908</v>
      </c>
      <c r="D7" s="207"/>
      <c r="E7" s="207">
        <v>1033351359</v>
      </c>
      <c r="F7" s="207"/>
      <c r="G7" s="207">
        <v>-1118687275</v>
      </c>
      <c r="H7" s="207"/>
      <c r="I7" s="207">
        <f>G7+E7</f>
        <v>-85335916</v>
      </c>
      <c r="J7" s="207"/>
      <c r="K7" s="207">
        <v>35908</v>
      </c>
      <c r="L7" s="207"/>
      <c r="M7" s="207">
        <v>1033351359</v>
      </c>
      <c r="N7" s="207"/>
      <c r="O7" s="207">
        <v>-1118687275</v>
      </c>
      <c r="P7" s="207"/>
      <c r="Q7" s="207">
        <f>M7+O7</f>
        <v>-85335916</v>
      </c>
      <c r="R7" s="227"/>
      <c r="S7" s="227"/>
      <c r="T7" s="227"/>
      <c r="U7" s="227"/>
      <c r="V7" s="227"/>
    </row>
    <row r="8" spans="1:22">
      <c r="A8" s="289" t="s">
        <v>121</v>
      </c>
      <c r="C8" s="207">
        <v>2000000</v>
      </c>
      <c r="D8" s="207"/>
      <c r="E8" s="207">
        <v>71372790000</v>
      </c>
      <c r="F8" s="207"/>
      <c r="G8" s="207">
        <v>-80336879712</v>
      </c>
      <c r="H8" s="207"/>
      <c r="I8" s="207">
        <f>G8+E8</f>
        <v>-8964089712</v>
      </c>
      <c r="J8" s="207"/>
      <c r="K8" s="207">
        <v>2000000</v>
      </c>
      <c r="L8" s="207"/>
      <c r="M8" s="207">
        <v>71372790000</v>
      </c>
      <c r="N8" s="207"/>
      <c r="O8" s="207">
        <v>-80336879712</v>
      </c>
      <c r="P8" s="207"/>
      <c r="Q8" s="207">
        <f t="shared" ref="Q8:Q23" si="0">M8+O8</f>
        <v>-8964089712</v>
      </c>
      <c r="R8" s="227"/>
      <c r="S8" s="227"/>
      <c r="T8" s="227"/>
      <c r="U8" s="227"/>
      <c r="V8" s="227"/>
    </row>
    <row r="9" spans="1:22">
      <c r="A9" s="289" t="s">
        <v>122</v>
      </c>
      <c r="C9" s="207">
        <v>251649</v>
      </c>
      <c r="D9" s="207"/>
      <c r="E9" s="207">
        <v>6481430252</v>
      </c>
      <c r="F9" s="207"/>
      <c r="G9" s="207">
        <v>-6591452005</v>
      </c>
      <c r="H9" s="207"/>
      <c r="I9" s="207">
        <f t="shared" ref="I9:I24" si="1">G9+E9</f>
        <v>-110021753</v>
      </c>
      <c r="J9" s="207"/>
      <c r="K9" s="207">
        <v>251649</v>
      </c>
      <c r="L9" s="207"/>
      <c r="M9" s="207">
        <v>6481430252</v>
      </c>
      <c r="N9" s="207"/>
      <c r="O9" s="207">
        <v>-6591452005</v>
      </c>
      <c r="P9" s="207"/>
      <c r="Q9" s="207">
        <f t="shared" si="0"/>
        <v>-110021753</v>
      </c>
      <c r="R9" s="227"/>
      <c r="S9" s="227"/>
      <c r="T9" s="227"/>
      <c r="U9" s="227"/>
      <c r="V9" s="227"/>
    </row>
    <row r="10" spans="1:22">
      <c r="A10" s="289" t="s">
        <v>96</v>
      </c>
      <c r="C10" s="207">
        <v>1205000</v>
      </c>
      <c r="D10" s="207"/>
      <c r="E10" s="207">
        <v>13212067660</v>
      </c>
      <c r="F10" s="207"/>
      <c r="G10" s="207">
        <v>-12852718585</v>
      </c>
      <c r="H10" s="207"/>
      <c r="I10" s="207">
        <f t="shared" si="1"/>
        <v>359349075</v>
      </c>
      <c r="J10" s="207"/>
      <c r="K10" s="207">
        <v>1205000</v>
      </c>
      <c r="L10" s="207"/>
      <c r="M10" s="207">
        <v>13212067660</v>
      </c>
      <c r="N10" s="207"/>
      <c r="O10" s="207">
        <v>-13803347600</v>
      </c>
      <c r="P10" s="207"/>
      <c r="Q10" s="207">
        <f t="shared" si="0"/>
        <v>-591279940</v>
      </c>
      <c r="R10" s="227"/>
      <c r="S10" s="227"/>
      <c r="T10" s="227"/>
      <c r="U10" s="227"/>
      <c r="V10" s="227"/>
    </row>
    <row r="11" spans="1:22">
      <c r="A11" s="289" t="s">
        <v>97</v>
      </c>
      <c r="C11" s="207">
        <v>1900000</v>
      </c>
      <c r="D11" s="207"/>
      <c r="E11" s="207">
        <v>6096707461</v>
      </c>
      <c r="F11" s="207"/>
      <c r="G11" s="207">
        <v>-6944731516</v>
      </c>
      <c r="H11" s="207"/>
      <c r="I11" s="207">
        <f t="shared" si="1"/>
        <v>-848024055</v>
      </c>
      <c r="J11" s="207"/>
      <c r="K11" s="207">
        <v>1900000</v>
      </c>
      <c r="L11" s="207"/>
      <c r="M11" s="207">
        <v>6096707461</v>
      </c>
      <c r="N11" s="207"/>
      <c r="O11" s="207">
        <v>-7019313972</v>
      </c>
      <c r="P11" s="207"/>
      <c r="Q11" s="207">
        <f t="shared" si="0"/>
        <v>-922606511</v>
      </c>
      <c r="R11" s="227"/>
      <c r="S11" s="227"/>
      <c r="T11" s="227"/>
      <c r="U11" s="227"/>
      <c r="V11" s="227"/>
    </row>
    <row r="12" spans="1:22">
      <c r="A12" s="289" t="s">
        <v>123</v>
      </c>
      <c r="C12" s="207">
        <v>1000000</v>
      </c>
      <c r="D12" s="207"/>
      <c r="E12" s="207">
        <v>52784055000</v>
      </c>
      <c r="F12" s="207"/>
      <c r="G12" s="207">
        <v>-45841586400</v>
      </c>
      <c r="H12" s="207"/>
      <c r="I12" s="207">
        <f t="shared" si="1"/>
        <v>6942468600</v>
      </c>
      <c r="J12" s="207"/>
      <c r="K12" s="207">
        <v>1000000</v>
      </c>
      <c r="L12" s="207"/>
      <c r="M12" s="207">
        <v>52784055000</v>
      </c>
      <c r="N12" s="207"/>
      <c r="O12" s="207">
        <v>-45841586400</v>
      </c>
      <c r="P12" s="207"/>
      <c r="Q12" s="207">
        <f t="shared" si="0"/>
        <v>6942468600</v>
      </c>
      <c r="R12" s="227"/>
      <c r="S12" s="227"/>
      <c r="T12" s="227"/>
      <c r="U12" s="227"/>
      <c r="V12" s="227"/>
    </row>
    <row r="13" spans="1:22">
      <c r="A13" s="289" t="s">
        <v>124</v>
      </c>
      <c r="C13" s="207">
        <v>94803</v>
      </c>
      <c r="D13" s="207"/>
      <c r="E13" s="207">
        <v>2181631051</v>
      </c>
      <c r="F13" s="207"/>
      <c r="G13" s="207">
        <v>-2195154588</v>
      </c>
      <c r="H13" s="207"/>
      <c r="I13" s="207">
        <f>G13+E13</f>
        <v>-13523537</v>
      </c>
      <c r="J13" s="207"/>
      <c r="K13" s="207">
        <v>94803</v>
      </c>
      <c r="L13" s="207"/>
      <c r="M13" s="207">
        <v>2181631051</v>
      </c>
      <c r="N13" s="207"/>
      <c r="O13" s="207">
        <v>-2195154588</v>
      </c>
      <c r="P13" s="207"/>
      <c r="Q13" s="207">
        <f t="shared" si="0"/>
        <v>-13523537</v>
      </c>
      <c r="R13" s="227"/>
      <c r="S13" s="227"/>
      <c r="T13" s="227"/>
      <c r="U13" s="227"/>
      <c r="V13" s="227"/>
    </row>
    <row r="14" spans="1:22">
      <c r="A14" s="289" t="s">
        <v>98</v>
      </c>
      <c r="C14" s="207">
        <v>636000</v>
      </c>
      <c r="D14" s="207"/>
      <c r="E14" s="207">
        <v>10823534499</v>
      </c>
      <c r="F14" s="207"/>
      <c r="G14" s="207">
        <v>-13681149914</v>
      </c>
      <c r="H14" s="207"/>
      <c r="I14" s="207">
        <f t="shared" si="1"/>
        <v>-2857615415</v>
      </c>
      <c r="J14" s="207"/>
      <c r="K14" s="207">
        <v>636000</v>
      </c>
      <c r="L14" s="207"/>
      <c r="M14" s="207">
        <v>10823534499</v>
      </c>
      <c r="N14" s="207"/>
      <c r="O14" s="207">
        <v>-13766376745</v>
      </c>
      <c r="P14" s="207"/>
      <c r="Q14" s="207">
        <f t="shared" si="0"/>
        <v>-2942842246</v>
      </c>
      <c r="R14" s="227"/>
      <c r="S14" s="227"/>
      <c r="T14" s="227"/>
      <c r="U14" s="227"/>
      <c r="V14" s="227"/>
    </row>
    <row r="15" spans="1:22">
      <c r="A15" s="289" t="s">
        <v>99</v>
      </c>
      <c r="C15" s="207">
        <v>354000</v>
      </c>
      <c r="D15" s="207"/>
      <c r="E15" s="207">
        <v>7100041889</v>
      </c>
      <c r="F15" s="207"/>
      <c r="G15" s="207">
        <v>-8209680024</v>
      </c>
      <c r="H15" s="207"/>
      <c r="I15" s="207">
        <f t="shared" si="1"/>
        <v>-1109638135</v>
      </c>
      <c r="J15" s="207"/>
      <c r="K15" s="207">
        <v>354000</v>
      </c>
      <c r="L15" s="207"/>
      <c r="M15" s="207">
        <v>7100041889</v>
      </c>
      <c r="N15" s="207"/>
      <c r="O15" s="207">
        <v>-8335613257</v>
      </c>
      <c r="P15" s="207"/>
      <c r="Q15" s="207">
        <f t="shared" si="0"/>
        <v>-1235571368</v>
      </c>
      <c r="R15" s="227"/>
      <c r="S15" s="227"/>
      <c r="T15" s="227"/>
      <c r="U15" s="227"/>
      <c r="V15" s="227"/>
    </row>
    <row r="16" spans="1:22">
      <c r="A16" s="289" t="s">
        <v>100</v>
      </c>
      <c r="C16" s="207">
        <v>494000</v>
      </c>
      <c r="D16" s="207"/>
      <c r="E16" s="207">
        <v>7621262067</v>
      </c>
      <c r="F16" s="207"/>
      <c r="G16" s="207">
        <v>-9379259371</v>
      </c>
      <c r="H16" s="207"/>
      <c r="I16" s="207">
        <f t="shared" si="1"/>
        <v>-1757997304</v>
      </c>
      <c r="J16" s="207"/>
      <c r="K16" s="207">
        <v>494000</v>
      </c>
      <c r="L16" s="207"/>
      <c r="M16" s="207">
        <v>7621262067</v>
      </c>
      <c r="N16" s="207"/>
      <c r="O16" s="207">
        <v>-9506083428</v>
      </c>
      <c r="P16" s="207"/>
      <c r="Q16" s="207">
        <f t="shared" si="0"/>
        <v>-1884821361</v>
      </c>
      <c r="R16" s="227"/>
      <c r="S16" s="227"/>
      <c r="T16" s="227"/>
      <c r="U16" s="227"/>
      <c r="V16" s="227"/>
    </row>
    <row r="17" spans="1:22">
      <c r="A17" s="289" t="s">
        <v>125</v>
      </c>
      <c r="C17" s="207">
        <v>440537</v>
      </c>
      <c r="D17" s="207"/>
      <c r="E17" s="207">
        <v>7032927829</v>
      </c>
      <c r="F17" s="207"/>
      <c r="G17" s="207">
        <v>-6698654874</v>
      </c>
      <c r="H17" s="207"/>
      <c r="I17" s="207">
        <f t="shared" si="1"/>
        <v>334272955</v>
      </c>
      <c r="J17" s="207"/>
      <c r="K17" s="207">
        <v>440537</v>
      </c>
      <c r="L17" s="207"/>
      <c r="M17" s="207">
        <v>7032927829</v>
      </c>
      <c r="N17" s="207"/>
      <c r="O17" s="207">
        <v>-6698654874</v>
      </c>
      <c r="P17" s="207"/>
      <c r="Q17" s="207">
        <f t="shared" si="0"/>
        <v>334272955</v>
      </c>
      <c r="R17" s="227"/>
      <c r="S17" s="227"/>
      <c r="T17" s="227"/>
      <c r="U17" s="227"/>
      <c r="V17" s="227"/>
    </row>
    <row r="18" spans="1:22">
      <c r="A18" s="289" t="s">
        <v>126</v>
      </c>
      <c r="C18" s="207">
        <v>8406</v>
      </c>
      <c r="D18" s="207"/>
      <c r="E18" s="207">
        <v>721539248</v>
      </c>
      <c r="F18" s="207"/>
      <c r="G18" s="207">
        <v>-806824775</v>
      </c>
      <c r="H18" s="207"/>
      <c r="I18" s="207">
        <f t="shared" si="1"/>
        <v>-85285527</v>
      </c>
      <c r="J18" s="207"/>
      <c r="K18" s="207">
        <v>8406</v>
      </c>
      <c r="L18" s="207"/>
      <c r="M18" s="207">
        <v>721539248</v>
      </c>
      <c r="N18" s="207"/>
      <c r="O18" s="207">
        <v>-806824775</v>
      </c>
      <c r="P18" s="207"/>
      <c r="Q18" s="207">
        <f>M18+O18</f>
        <v>-85285527</v>
      </c>
      <c r="R18" s="227"/>
      <c r="S18" s="227"/>
      <c r="T18" s="227"/>
      <c r="U18" s="227"/>
      <c r="V18" s="227"/>
    </row>
    <row r="19" spans="1:22">
      <c r="A19" s="289" t="s">
        <v>127</v>
      </c>
      <c r="C19" s="207">
        <v>85286</v>
      </c>
      <c r="D19" s="207"/>
      <c r="E19" s="207">
        <v>1948211043</v>
      </c>
      <c r="F19" s="207"/>
      <c r="G19" s="207">
        <v>-2174571777</v>
      </c>
      <c r="H19" s="207"/>
      <c r="I19" s="207">
        <f t="shared" si="1"/>
        <v>-226360734</v>
      </c>
      <c r="J19" s="207"/>
      <c r="K19" s="207">
        <v>85286</v>
      </c>
      <c r="L19" s="207"/>
      <c r="M19" s="207">
        <v>1948211043</v>
      </c>
      <c r="N19" s="207"/>
      <c r="O19" s="207">
        <v>-2174571777</v>
      </c>
      <c r="P19" s="207"/>
      <c r="Q19" s="207">
        <f t="shared" si="0"/>
        <v>-226360734</v>
      </c>
      <c r="R19" s="227"/>
      <c r="S19" s="227"/>
      <c r="T19" s="227"/>
      <c r="U19" s="227"/>
      <c r="V19" s="227"/>
    </row>
    <row r="20" spans="1:22">
      <c r="A20" s="289" t="s">
        <v>101</v>
      </c>
      <c r="C20" s="207">
        <v>214650</v>
      </c>
      <c r="D20" s="207"/>
      <c r="E20" s="207">
        <v>9576172727</v>
      </c>
      <c r="F20" s="207"/>
      <c r="G20" s="207">
        <v>-12320147351</v>
      </c>
      <c r="H20" s="207"/>
      <c r="I20" s="207">
        <f>G20+E20</f>
        <v>-2743974624</v>
      </c>
      <c r="J20" s="207"/>
      <c r="K20" s="207">
        <v>214650</v>
      </c>
      <c r="L20" s="207"/>
      <c r="M20" s="207">
        <v>9576172727</v>
      </c>
      <c r="N20" s="207"/>
      <c r="O20" s="207">
        <v>-12411264712</v>
      </c>
      <c r="P20" s="207"/>
      <c r="Q20" s="207">
        <f t="shared" si="0"/>
        <v>-2835091985</v>
      </c>
      <c r="R20" s="227"/>
      <c r="S20" s="227"/>
      <c r="T20" s="227"/>
      <c r="U20" s="227"/>
      <c r="V20" s="227"/>
    </row>
    <row r="21" spans="1:22">
      <c r="A21" s="289" t="s">
        <v>102</v>
      </c>
      <c r="C21" s="207">
        <v>400000</v>
      </c>
      <c r="D21" s="207"/>
      <c r="E21" s="207">
        <v>11574718200</v>
      </c>
      <c r="F21" s="207"/>
      <c r="G21" s="207">
        <v>-13523056200</v>
      </c>
      <c r="H21" s="207"/>
      <c r="I21" s="207">
        <f t="shared" si="1"/>
        <v>-1948338000</v>
      </c>
      <c r="J21" s="207"/>
      <c r="K21" s="207">
        <v>400000</v>
      </c>
      <c r="L21" s="207"/>
      <c r="M21" s="207">
        <v>11574718200</v>
      </c>
      <c r="N21" s="207"/>
      <c r="O21" s="207">
        <v>-13480833946</v>
      </c>
      <c r="P21" s="207"/>
      <c r="Q21" s="207">
        <f t="shared" si="0"/>
        <v>-1906115746</v>
      </c>
      <c r="R21" s="227"/>
      <c r="S21" s="227"/>
      <c r="T21" s="227"/>
      <c r="U21" s="227"/>
      <c r="V21" s="227"/>
    </row>
    <row r="22" spans="1:22">
      <c r="A22" s="289" t="s">
        <v>128</v>
      </c>
      <c r="C22" s="207">
        <v>4862</v>
      </c>
      <c r="D22" s="207"/>
      <c r="E22" s="207">
        <v>133151113</v>
      </c>
      <c r="F22" s="207"/>
      <c r="G22" s="207">
        <v>-127012815</v>
      </c>
      <c r="H22" s="207"/>
      <c r="I22" s="207">
        <f>G22+E22</f>
        <v>6138298</v>
      </c>
      <c r="J22" s="207"/>
      <c r="K22" s="207">
        <v>4862</v>
      </c>
      <c r="L22" s="207"/>
      <c r="M22" s="207">
        <v>133151113</v>
      </c>
      <c r="N22" s="207"/>
      <c r="O22" s="207">
        <v>-127012815</v>
      </c>
      <c r="P22" s="207"/>
      <c r="Q22" s="207">
        <f t="shared" si="0"/>
        <v>6138298</v>
      </c>
      <c r="R22" s="227"/>
      <c r="S22" s="227"/>
      <c r="T22" s="227"/>
      <c r="U22" s="227"/>
      <c r="V22" s="227"/>
    </row>
    <row r="23" spans="1:22">
      <c r="A23" s="289" t="s">
        <v>103</v>
      </c>
      <c r="C23" s="207">
        <v>630000</v>
      </c>
      <c r="D23" s="207"/>
      <c r="E23" s="207">
        <v>12913305931</v>
      </c>
      <c r="F23" s="207"/>
      <c r="G23" s="207">
        <v>-13533294916</v>
      </c>
      <c r="H23" s="207"/>
      <c r="I23" s="207">
        <f t="shared" si="1"/>
        <v>-619988985</v>
      </c>
      <c r="J23" s="207"/>
      <c r="K23" s="207">
        <v>630000</v>
      </c>
      <c r="L23" s="207"/>
      <c r="M23" s="207">
        <v>12913305931</v>
      </c>
      <c r="N23" s="207"/>
      <c r="O23" s="207">
        <v>-13723299839</v>
      </c>
      <c r="P23" s="207"/>
      <c r="Q23" s="207">
        <f t="shared" si="0"/>
        <v>-809993908</v>
      </c>
      <c r="R23" s="227"/>
      <c r="S23" s="227"/>
      <c r="T23" s="227"/>
      <c r="U23" s="227"/>
      <c r="V23" s="227"/>
    </row>
    <row r="24" spans="1:22">
      <c r="A24" s="289" t="s">
        <v>104</v>
      </c>
      <c r="C24" s="207">
        <v>3142857</v>
      </c>
      <c r="D24" s="207"/>
      <c r="E24" s="207">
        <v>11109502301</v>
      </c>
      <c r="F24" s="207"/>
      <c r="G24" s="207">
        <v>-11006718031</v>
      </c>
      <c r="H24" s="207"/>
      <c r="I24" s="207">
        <f t="shared" si="1"/>
        <v>102784270</v>
      </c>
      <c r="J24" s="207"/>
      <c r="K24" s="207">
        <v>3142857</v>
      </c>
      <c r="L24" s="207"/>
      <c r="M24" s="207">
        <v>11109502301</v>
      </c>
      <c r="N24" s="207"/>
      <c r="O24" s="207">
        <v>-11010933634</v>
      </c>
      <c r="P24" s="207"/>
      <c r="Q24" s="207">
        <f>M24+O24</f>
        <v>98568667</v>
      </c>
      <c r="R24" s="227"/>
      <c r="S24" s="227"/>
      <c r="T24" s="227"/>
      <c r="U24" s="227"/>
      <c r="V24" s="227"/>
    </row>
    <row r="25" spans="1:22" ht="23.25" thickBot="1">
      <c r="A25" s="290"/>
      <c r="B25" s="290"/>
      <c r="C25" s="291">
        <f>SUM(C7:C24)</f>
        <v>12897958</v>
      </c>
      <c r="D25" s="290"/>
      <c r="E25" s="292">
        <f>SUM(E7:E24)</f>
        <v>233716399630</v>
      </c>
      <c r="F25" s="293"/>
      <c r="G25" s="292">
        <f>SUM(G7:G24)</f>
        <v>-247341580129</v>
      </c>
      <c r="H25" s="293"/>
      <c r="I25" s="292">
        <f>SUM(I7:I24)</f>
        <v>-13625180499</v>
      </c>
      <c r="J25" s="293"/>
      <c r="K25" s="291">
        <f>SUM(K7:K24)</f>
        <v>12897958</v>
      </c>
      <c r="L25" s="293"/>
      <c r="M25" s="292">
        <f>SUM(M7:M24)</f>
        <v>233716399630</v>
      </c>
      <c r="N25" s="293"/>
      <c r="O25" s="292">
        <f>SUM(O7:O24)</f>
        <v>-248947891354</v>
      </c>
      <c r="P25" s="293"/>
      <c r="Q25" s="292">
        <f>SUM(Q7:Q24)</f>
        <v>-15231491724</v>
      </c>
      <c r="S25" s="227"/>
      <c r="T25" s="227"/>
      <c r="U25" s="227"/>
      <c r="V25" s="227"/>
    </row>
    <row r="26" spans="1:22" ht="7.5" customHeight="1" thickTop="1">
      <c r="A26" s="64"/>
      <c r="B26" s="64"/>
    </row>
    <row r="27" spans="1:22" ht="24.75" customHeight="1">
      <c r="A27" s="294" t="s">
        <v>45</v>
      </c>
      <c r="B27" s="295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6"/>
    </row>
    <row r="28" spans="1:22">
      <c r="Q28" s="297"/>
    </row>
    <row r="29" spans="1:22" s="298" customFormat="1" ht="24">
      <c r="I29" s="207"/>
      <c r="J29" s="299"/>
      <c r="K29" s="299"/>
      <c r="L29" s="299"/>
      <c r="M29" s="299"/>
      <c r="N29" s="299"/>
      <c r="O29" s="299"/>
      <c r="P29" s="299"/>
      <c r="Q29" s="207"/>
    </row>
    <row r="30" spans="1:22">
      <c r="A30" s="19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</row>
    <row r="31" spans="1:22">
      <c r="A31" s="197"/>
      <c r="C31" s="207"/>
      <c r="D31" s="207"/>
      <c r="E31" s="300"/>
      <c r="F31" s="207"/>
      <c r="G31" s="300"/>
      <c r="H31" s="207"/>
      <c r="I31" s="207"/>
      <c r="J31" s="207"/>
      <c r="K31" s="207"/>
      <c r="L31" s="207"/>
      <c r="M31" s="207"/>
      <c r="N31" s="207"/>
      <c r="O31" s="207"/>
      <c r="P31" s="207"/>
      <c r="Q31" s="207"/>
    </row>
    <row r="32" spans="1:22" s="298" customFormat="1" ht="24">
      <c r="I32" s="269"/>
      <c r="J32" s="301"/>
      <c r="K32" s="301"/>
      <c r="L32" s="301"/>
      <c r="M32" s="301"/>
      <c r="N32" s="301"/>
      <c r="O32" s="301"/>
      <c r="P32" s="301"/>
      <c r="Q32" s="269"/>
    </row>
    <row r="33" spans="9:17" s="298" customFormat="1" ht="24">
      <c r="I33" s="207"/>
      <c r="Q33" s="207"/>
    </row>
    <row r="34" spans="9:17" s="298" customFormat="1" ht="24">
      <c r="I34" s="269"/>
      <c r="Q34" s="269"/>
    </row>
    <row r="35" spans="9:17" s="298" customFormat="1" ht="24"/>
    <row r="36" spans="9:17" s="298" customFormat="1" ht="24"/>
    <row r="37" spans="9:17" s="298" customFormat="1" ht="24"/>
    <row r="38" spans="9:17" s="298" customFormat="1" ht="24"/>
    <row r="39" spans="9:17" s="298" customFormat="1" ht="24"/>
    <row r="40" spans="9:17" s="298" customFormat="1" ht="24"/>
  </sheetData>
  <autoFilter ref="A6:Q6" xr:uid="{00000000-0009-0000-0000-000008000000}">
    <sortState xmlns:xlrd2="http://schemas.microsoft.com/office/spreadsheetml/2017/richdata2" ref="A7:Q32">
      <sortCondition descending="1" ref="Q6"/>
    </sortState>
  </autoFilter>
  <mergeCells count="7">
    <mergeCell ref="A27:Q27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17</vt:i4>
      </vt:variant>
    </vt:vector>
  </HeadingPairs>
  <TitlesOfParts>
    <vt:vector size="30" baseType="lpstr">
      <vt:lpstr>روکش</vt:lpstr>
      <vt:lpstr> سهام</vt:lpstr>
      <vt:lpstr>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Sadaf Najiun</cp:lastModifiedBy>
  <cp:lastPrinted>2019-05-29T09:35:10Z</cp:lastPrinted>
  <dcterms:created xsi:type="dcterms:W3CDTF">2017-11-22T14:26:20Z</dcterms:created>
  <dcterms:modified xsi:type="dcterms:W3CDTF">2023-08-01T12:09:29Z</dcterms:modified>
</cp:coreProperties>
</file>