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Z:\fund\8 صندوق با تضمین کیان\گزارش ماهانه\1405\02\"/>
    </mc:Choice>
  </mc:AlternateContent>
  <xr:revisionPtr revIDLastSave="0" documentId="13_ncr:1_{3B4C7A53-0944-477F-9450-A4B9F916A21D}" xr6:coauthVersionLast="47" xr6:coauthVersionMax="47" xr10:uidLastSave="{00000000-0000-0000-0000-000000000000}"/>
  <bookViews>
    <workbookView xWindow="-120" yWindow="-120" windowWidth="29040" windowHeight="15840" tabRatio="815" xr2:uid="{00000000-000D-0000-FFFF-FFFF00000000}"/>
  </bookViews>
  <sheets>
    <sheet name="روکش" sheetId="16" r:id="rId1"/>
    <sheet name=" سهام " sheetId="22" r:id="rId2"/>
    <sheet name="اختیار معامله" sheetId="32" r:id="rId3"/>
    <sheet name="اوراق " sheetId="23" r:id="rId4"/>
    <sheet name="صندوق" sheetId="28" r:id="rId5"/>
    <sheet name="تعدیل اوراق " sheetId="24" r:id="rId6"/>
    <sheet name="سپرده" sheetId="25" r:id="rId7"/>
    <sheet name="گواهی شمش" sheetId="29" r:id="rId8"/>
    <sheet name="درآمدها" sheetId="11" r:id="rId9"/>
    <sheet name="درآمد سرمایه گذاری در سهام " sheetId="5" r:id="rId10"/>
    <sheet name="درآمد سرمایه گذاری در صندوق" sheetId="31" r:id="rId11"/>
    <sheet name="درآمد سرمایه گذاری در اوراق بها" sheetId="6" r:id="rId12"/>
    <sheet name="درآمد سرمایه گذاری در گواهش شمش" sheetId="30" r:id="rId13"/>
    <sheet name="مبالغ تخصیص اوراق" sheetId="27" r:id="rId14"/>
    <sheet name="سایر درآمدها" sheetId="8" r:id="rId15"/>
    <sheet name="درآمد سود سهام" sheetId="18" r:id="rId16"/>
    <sheet name="سود اوراق بهادار" sheetId="13" r:id="rId17"/>
    <sheet name="سود سپرده بانکی" sheetId="26" r:id="rId18"/>
    <sheet name="درآمد ناشی ازفروش" sheetId="15" r:id="rId19"/>
    <sheet name="درآمد ناشی از تغییر قیمت  " sheetId="14" r:id="rId20"/>
  </sheets>
  <definedNames>
    <definedName name="_xlnm._FilterDatabase" localSheetId="1" hidden="1">' سهام '!$A$9:$W$9</definedName>
    <definedName name="_xlnm._FilterDatabase" localSheetId="2" hidden="1">'اختیار معامله'!$A$9:$N$9</definedName>
    <definedName name="_xlnm._FilterDatabase" localSheetId="5" hidden="1">'تعدیل اوراق '!$A$9:$M$9</definedName>
    <definedName name="_xlnm._FilterDatabase" localSheetId="11" hidden="1">'درآمد سرمایه گذاری در اوراق بها'!$A$9:$Q$9</definedName>
    <definedName name="_xlnm._FilterDatabase" localSheetId="9" hidden="1">'درآمد سرمایه گذاری در سهام '!#REF!</definedName>
    <definedName name="_xlnm._FilterDatabase" localSheetId="10" hidden="1">'درآمد سرمایه گذاری در صندوق'!#REF!</definedName>
    <definedName name="_xlnm._FilterDatabase" localSheetId="12" hidden="1">'درآمد سرمایه گذاری در گواهش شمش'!#REF!</definedName>
    <definedName name="_xlnm._FilterDatabase" localSheetId="19" hidden="1">'درآمد ناشی از تغییر قیمت  '!$A$6:$Q$200</definedName>
    <definedName name="_xlnm._FilterDatabase" localSheetId="18" hidden="1">'درآمد ناشی ازفروش'!$A$6:$Q$526</definedName>
    <definedName name="_xlnm._FilterDatabase" localSheetId="6" hidden="1">سپرده!$A$8:$K$8</definedName>
    <definedName name="_xlnm._FilterDatabase" localSheetId="16" hidden="1">'سود اوراق بهادار'!$A$6:$R$6</definedName>
    <definedName name="_xlnm._FilterDatabase" localSheetId="17" hidden="1">'سود سپرده بانکی'!$A$7:$L$7</definedName>
    <definedName name="_xlnm._FilterDatabase" localSheetId="4" hidden="1">صندوق!$A$9:$W$9</definedName>
    <definedName name="_xlnm._FilterDatabase" localSheetId="7" hidden="1">'گواهی شمش'!$A$9:$W$9</definedName>
    <definedName name="a">#REF!</definedName>
    <definedName name="bb">#REF!</definedName>
    <definedName name="_xlnm.Print_Area" localSheetId="1">' سهام '!$A$1:$W$32</definedName>
    <definedName name="_xlnm.Print_Area" localSheetId="2">'اختیار معامله'!$A$1:$M$168</definedName>
    <definedName name="_xlnm.Print_Area" localSheetId="3">'اوراق '!$A$1:$AG$21</definedName>
    <definedName name="_xlnm.Print_Area" localSheetId="5">'تعدیل اوراق '!$A$1:$M$22</definedName>
    <definedName name="_xlnm.Print_Area" localSheetId="11">'درآمد سرمایه گذاری در اوراق بها'!$A$1:$Q$26</definedName>
    <definedName name="_xlnm.Print_Area" localSheetId="9">'درآمد سرمایه گذاری در سهام '!$A$1:$U$518</definedName>
    <definedName name="_xlnm.Print_Area" localSheetId="10">'درآمد سرمایه گذاری در صندوق'!$A$1:$U$14</definedName>
    <definedName name="_xlnm.Print_Area" localSheetId="12">'درآمد سرمایه گذاری در گواهش شمش'!$A$1:$U$15</definedName>
    <definedName name="_xlnm.Print_Area" localSheetId="15">'درآمد سود سهام'!$A$1:$S$10</definedName>
    <definedName name="_xlnm.Print_Area" localSheetId="19">'درآمد ناشی از تغییر قیمت  '!$A$1:$Q$206</definedName>
    <definedName name="_xlnm.Print_Area" localSheetId="18">'درآمد ناشی ازفروش'!$A$1:$Q$526</definedName>
    <definedName name="_xlnm.Print_Area" localSheetId="8">درآمدها!$A$1:$I$16</definedName>
    <definedName name="_xlnm.Print_Area" localSheetId="0">روکش!$A$1:$J$36</definedName>
    <definedName name="_xlnm.Print_Area" localSheetId="14">'سایر درآمدها'!$A$1:$E$11</definedName>
    <definedName name="_xlnm.Print_Area" localSheetId="6">سپرده!$A$1:$K$15</definedName>
    <definedName name="_xlnm.Print_Area" localSheetId="16">'سود اوراق بهادار'!$A$1:$R$12</definedName>
    <definedName name="_xlnm.Print_Area" localSheetId="17">'سود سپرده بانکی'!$A$1:$L$19</definedName>
    <definedName name="_xlnm.Print_Area" localSheetId="4">صندوق!$A$1:$W$12</definedName>
    <definedName name="_xlnm.Print_Area" localSheetId="7">'گواهی شمش'!$A$1:$W$14</definedName>
    <definedName name="_xlnm.Print_Area" localSheetId="13">'مبالغ تخصیص اوراق'!$A$1:$H$13</definedName>
    <definedName name="_xlnm.Print_Titles" localSheetId="1">' سهام '!$7:$9</definedName>
    <definedName name="_xlnm.Print_Titles" localSheetId="9">'درآمد سرمایه گذاری در سهام '!$7:$10</definedName>
    <definedName name="_xlnm.Print_Titles" localSheetId="10">'درآمد سرمایه گذاری در صندوق'!$7:$10</definedName>
    <definedName name="_xlnm.Print_Titles" localSheetId="12">'درآمد سرمایه گذاری در گواهش شمش'!$7:$10</definedName>
    <definedName name="_xlnm.Print_Titles" localSheetId="19">'درآمد ناشی از تغییر قیمت  '!$5:$6</definedName>
    <definedName name="_xlnm.Print_Titles" localSheetId="18">'درآمد ناشی ازفروش'!$5:$6</definedName>
    <definedName name="_xlnm.Print_Titles" localSheetId="4">صندوق!$7:$9</definedName>
    <definedName name="_xlnm.Print_Titles" localSheetId="7">'گواهی شمش'!$7:$9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22" l="1"/>
  <c r="I8" i="11"/>
  <c r="I14" i="11"/>
  <c r="E12" i="11"/>
  <c r="E13" i="11"/>
  <c r="E8" i="11"/>
  <c r="U12" i="30"/>
  <c r="U13" i="30"/>
  <c r="U11" i="30"/>
  <c r="K14" i="30"/>
  <c r="K12" i="30"/>
  <c r="K13" i="30"/>
  <c r="K11" i="30"/>
  <c r="M11" i="30" s="1"/>
  <c r="Q11" i="30"/>
  <c r="O11" i="30"/>
  <c r="G11" i="30"/>
  <c r="I11" i="30"/>
  <c r="E11" i="30"/>
  <c r="C11" i="30"/>
  <c r="Q11" i="6"/>
  <c r="Q12" i="6"/>
  <c r="Q13" i="6"/>
  <c r="Q14" i="6"/>
  <c r="Q15" i="6"/>
  <c r="Q16" i="6"/>
  <c r="Q25" i="6" s="1"/>
  <c r="Q17" i="6"/>
  <c r="Q18" i="6"/>
  <c r="Q19" i="6"/>
  <c r="Q20" i="6"/>
  <c r="Q21" i="6"/>
  <c r="Q22" i="6"/>
  <c r="Q23" i="6"/>
  <c r="Q24" i="6"/>
  <c r="Q10" i="6"/>
  <c r="O25" i="6"/>
  <c r="O11" i="6"/>
  <c r="O12" i="6"/>
  <c r="O13" i="6"/>
  <c r="O14" i="6"/>
  <c r="O15" i="6"/>
  <c r="O16" i="6"/>
  <c r="O17" i="6"/>
  <c r="O18" i="6"/>
  <c r="O19" i="6"/>
  <c r="O20" i="6"/>
  <c r="O21" i="6"/>
  <c r="O22" i="6"/>
  <c r="O23" i="6"/>
  <c r="O24" i="6"/>
  <c r="O10" i="6"/>
  <c r="M11" i="6"/>
  <c r="M12" i="6"/>
  <c r="M13" i="6"/>
  <c r="M14" i="6"/>
  <c r="M15" i="6"/>
  <c r="M16" i="6"/>
  <c r="M17" i="6"/>
  <c r="M18" i="6"/>
  <c r="M19" i="6"/>
  <c r="M20" i="6"/>
  <c r="M21" i="6"/>
  <c r="M22" i="6"/>
  <c r="M23" i="6"/>
  <c r="M24" i="6"/>
  <c r="M10" i="6"/>
  <c r="C25" i="6"/>
  <c r="E25" i="6"/>
  <c r="G25" i="6"/>
  <c r="I25" i="6"/>
  <c r="K25" i="6"/>
  <c r="K24" i="6"/>
  <c r="K23" i="6"/>
  <c r="K11" i="6"/>
  <c r="K12" i="6"/>
  <c r="K13" i="6"/>
  <c r="K14" i="6"/>
  <c r="K15" i="6"/>
  <c r="K16" i="6"/>
  <c r="K17" i="6"/>
  <c r="K18" i="6"/>
  <c r="K19" i="6"/>
  <c r="K20" i="6"/>
  <c r="K21" i="6"/>
  <c r="K22" i="6"/>
  <c r="K10" i="6"/>
  <c r="I11" i="6"/>
  <c r="I12" i="6"/>
  <c r="I13" i="6"/>
  <c r="I14" i="6"/>
  <c r="I15" i="6"/>
  <c r="I16" i="6"/>
  <c r="I17" i="6"/>
  <c r="I18" i="6"/>
  <c r="I19" i="6"/>
  <c r="I20" i="6"/>
  <c r="I21" i="6"/>
  <c r="I22" i="6"/>
  <c r="I23" i="6"/>
  <c r="I24" i="6"/>
  <c r="I10" i="6"/>
  <c r="G11" i="6"/>
  <c r="G12" i="6"/>
  <c r="G13" i="6"/>
  <c r="G14" i="6"/>
  <c r="G15" i="6"/>
  <c r="G16" i="6"/>
  <c r="G17" i="6"/>
  <c r="G18" i="6"/>
  <c r="G19" i="6"/>
  <c r="G20" i="6"/>
  <c r="G21" i="6"/>
  <c r="G22" i="6"/>
  <c r="G23" i="6"/>
  <c r="G24" i="6"/>
  <c r="G10" i="6"/>
  <c r="E11" i="6"/>
  <c r="E12" i="6"/>
  <c r="E13" i="6"/>
  <c r="E14" i="6"/>
  <c r="E15" i="6"/>
  <c r="E16" i="6"/>
  <c r="E17" i="6"/>
  <c r="E18" i="6"/>
  <c r="E19" i="6"/>
  <c r="E20" i="6"/>
  <c r="E21" i="6"/>
  <c r="E22" i="6"/>
  <c r="E23" i="6"/>
  <c r="E24" i="6"/>
  <c r="E10" i="6"/>
  <c r="C11" i="6"/>
  <c r="C12" i="6"/>
  <c r="C13" i="6"/>
  <c r="C14" i="6"/>
  <c r="C15" i="6"/>
  <c r="C16" i="6"/>
  <c r="C17" i="6"/>
  <c r="C18" i="6"/>
  <c r="C19" i="6"/>
  <c r="C20" i="6"/>
  <c r="C21" i="6"/>
  <c r="C22" i="6"/>
  <c r="C23" i="6"/>
  <c r="C24" i="6"/>
  <c r="C10" i="6"/>
  <c r="C6" i="6"/>
  <c r="U12" i="31"/>
  <c r="U11" i="31"/>
  <c r="K12" i="31"/>
  <c r="K11" i="31"/>
  <c r="Q13" i="31"/>
  <c r="K517" i="5"/>
  <c r="I12" i="5"/>
  <c r="I13" i="5"/>
  <c r="I14" i="5"/>
  <c r="I15" i="5"/>
  <c r="I16" i="5"/>
  <c r="I17" i="5"/>
  <c r="K17" i="5" s="1"/>
  <c r="I18" i="5"/>
  <c r="I19" i="5"/>
  <c r="I20" i="5"/>
  <c r="I21" i="5"/>
  <c r="I22" i="5"/>
  <c r="I23" i="5"/>
  <c r="K23" i="5" s="1"/>
  <c r="I24" i="5"/>
  <c r="I25" i="5"/>
  <c r="I26" i="5"/>
  <c r="I27" i="5"/>
  <c r="I28" i="5"/>
  <c r="I29" i="5"/>
  <c r="K29" i="5" s="1"/>
  <c r="I30" i="5"/>
  <c r="I31" i="5"/>
  <c r="I32" i="5"/>
  <c r="I33" i="5"/>
  <c r="I34" i="5"/>
  <c r="I35" i="5"/>
  <c r="K35" i="5" s="1"/>
  <c r="I36" i="5"/>
  <c r="I37" i="5"/>
  <c r="I38" i="5"/>
  <c r="I39" i="5"/>
  <c r="I40" i="5"/>
  <c r="I41" i="5"/>
  <c r="K41" i="5" s="1"/>
  <c r="I42" i="5"/>
  <c r="I43" i="5"/>
  <c r="I44" i="5"/>
  <c r="I45" i="5"/>
  <c r="I46" i="5"/>
  <c r="I47" i="5"/>
  <c r="K47" i="5" s="1"/>
  <c r="I48" i="5"/>
  <c r="I49" i="5"/>
  <c r="I50" i="5"/>
  <c r="I51" i="5"/>
  <c r="I52" i="5"/>
  <c r="I53" i="5"/>
  <c r="K53" i="5" s="1"/>
  <c r="I54" i="5"/>
  <c r="I55" i="5"/>
  <c r="I56" i="5"/>
  <c r="I57" i="5"/>
  <c r="I58" i="5"/>
  <c r="I59" i="5"/>
  <c r="K59" i="5" s="1"/>
  <c r="I60" i="5"/>
  <c r="I61" i="5"/>
  <c r="I62" i="5"/>
  <c r="I63" i="5"/>
  <c r="I64" i="5"/>
  <c r="I65" i="5"/>
  <c r="K65" i="5" s="1"/>
  <c r="I66" i="5"/>
  <c r="I67" i="5"/>
  <c r="I68" i="5"/>
  <c r="I69" i="5"/>
  <c r="I70" i="5"/>
  <c r="I71" i="5"/>
  <c r="K71" i="5" s="1"/>
  <c r="I72" i="5"/>
  <c r="I73" i="5"/>
  <c r="I74" i="5"/>
  <c r="I75" i="5"/>
  <c r="I76" i="5"/>
  <c r="I77" i="5"/>
  <c r="K77" i="5" s="1"/>
  <c r="I78" i="5"/>
  <c r="I79" i="5"/>
  <c r="I80" i="5"/>
  <c r="I81" i="5"/>
  <c r="I82" i="5"/>
  <c r="I83" i="5"/>
  <c r="K83" i="5" s="1"/>
  <c r="I84" i="5"/>
  <c r="I85" i="5"/>
  <c r="I86" i="5"/>
  <c r="I87" i="5"/>
  <c r="I88" i="5"/>
  <c r="I89" i="5"/>
  <c r="K89" i="5" s="1"/>
  <c r="I90" i="5"/>
  <c r="I91" i="5"/>
  <c r="I92" i="5"/>
  <c r="I93" i="5"/>
  <c r="I94" i="5"/>
  <c r="I95" i="5"/>
  <c r="K95" i="5" s="1"/>
  <c r="I96" i="5"/>
  <c r="I97" i="5"/>
  <c r="I98" i="5"/>
  <c r="I99" i="5"/>
  <c r="I100" i="5"/>
  <c r="I101" i="5"/>
  <c r="K101" i="5" s="1"/>
  <c r="I102" i="5"/>
  <c r="I103" i="5"/>
  <c r="I104" i="5"/>
  <c r="I105" i="5"/>
  <c r="I106" i="5"/>
  <c r="I107" i="5"/>
  <c r="K107" i="5" s="1"/>
  <c r="I108" i="5"/>
  <c r="I109" i="5"/>
  <c r="I110" i="5"/>
  <c r="I111" i="5"/>
  <c r="I112" i="5"/>
  <c r="I113" i="5"/>
  <c r="K113" i="5" s="1"/>
  <c r="I114" i="5"/>
  <c r="I115" i="5"/>
  <c r="I116" i="5"/>
  <c r="I117" i="5"/>
  <c r="I118" i="5"/>
  <c r="I119" i="5"/>
  <c r="K119" i="5" s="1"/>
  <c r="I120" i="5"/>
  <c r="I121" i="5"/>
  <c r="I122" i="5"/>
  <c r="I123" i="5"/>
  <c r="I124" i="5"/>
  <c r="I125" i="5"/>
  <c r="K125" i="5" s="1"/>
  <c r="I126" i="5"/>
  <c r="I127" i="5"/>
  <c r="I128" i="5"/>
  <c r="I129" i="5"/>
  <c r="I130" i="5"/>
  <c r="I131" i="5"/>
  <c r="K131" i="5" s="1"/>
  <c r="I132" i="5"/>
  <c r="I133" i="5"/>
  <c r="I134" i="5"/>
  <c r="I135" i="5"/>
  <c r="I136" i="5"/>
  <c r="I137" i="5"/>
  <c r="K137" i="5" s="1"/>
  <c r="I138" i="5"/>
  <c r="I139" i="5"/>
  <c r="I140" i="5"/>
  <c r="I141" i="5"/>
  <c r="I142" i="5"/>
  <c r="I143" i="5"/>
  <c r="K143" i="5" s="1"/>
  <c r="I144" i="5"/>
  <c r="I145" i="5"/>
  <c r="I146" i="5"/>
  <c r="I147" i="5"/>
  <c r="I148" i="5"/>
  <c r="I149" i="5"/>
  <c r="K149" i="5" s="1"/>
  <c r="I150" i="5"/>
  <c r="I151" i="5"/>
  <c r="I152" i="5"/>
  <c r="I153" i="5"/>
  <c r="I154" i="5"/>
  <c r="I155" i="5"/>
  <c r="K155" i="5" s="1"/>
  <c r="I156" i="5"/>
  <c r="I157" i="5"/>
  <c r="I158" i="5"/>
  <c r="I159" i="5"/>
  <c r="I160" i="5"/>
  <c r="I161" i="5"/>
  <c r="K161" i="5" s="1"/>
  <c r="I162" i="5"/>
  <c r="I163" i="5"/>
  <c r="I164" i="5"/>
  <c r="I165" i="5"/>
  <c r="I166" i="5"/>
  <c r="I167" i="5"/>
  <c r="K167" i="5" s="1"/>
  <c r="I168" i="5"/>
  <c r="I169" i="5"/>
  <c r="I170" i="5"/>
  <c r="I171" i="5"/>
  <c r="I172" i="5"/>
  <c r="I173" i="5"/>
  <c r="K173" i="5" s="1"/>
  <c r="I174" i="5"/>
  <c r="I175" i="5"/>
  <c r="I176" i="5"/>
  <c r="I177" i="5"/>
  <c r="I178" i="5"/>
  <c r="I179" i="5"/>
  <c r="K179" i="5" s="1"/>
  <c r="I180" i="5"/>
  <c r="I181" i="5"/>
  <c r="I182" i="5"/>
  <c r="I183" i="5"/>
  <c r="I184" i="5"/>
  <c r="I185" i="5"/>
  <c r="K185" i="5" s="1"/>
  <c r="I186" i="5"/>
  <c r="I187" i="5"/>
  <c r="I188" i="5"/>
  <c r="I189" i="5"/>
  <c r="I190" i="5"/>
  <c r="I191" i="5"/>
  <c r="K191" i="5" s="1"/>
  <c r="I192" i="5"/>
  <c r="I193" i="5"/>
  <c r="I194" i="5"/>
  <c r="I195" i="5"/>
  <c r="I196" i="5"/>
  <c r="I197" i="5"/>
  <c r="K197" i="5" s="1"/>
  <c r="I198" i="5"/>
  <c r="I199" i="5"/>
  <c r="I200" i="5"/>
  <c r="I201" i="5"/>
  <c r="I202" i="5"/>
  <c r="I203" i="5"/>
  <c r="K203" i="5" s="1"/>
  <c r="I204" i="5"/>
  <c r="I205" i="5"/>
  <c r="I206" i="5"/>
  <c r="I207" i="5"/>
  <c r="I208" i="5"/>
  <c r="I209" i="5"/>
  <c r="K209" i="5" s="1"/>
  <c r="I210" i="5"/>
  <c r="I211" i="5"/>
  <c r="I212" i="5"/>
  <c r="I213" i="5"/>
  <c r="I214" i="5"/>
  <c r="I215" i="5"/>
  <c r="K215" i="5" s="1"/>
  <c r="I216" i="5"/>
  <c r="I217" i="5"/>
  <c r="I218" i="5"/>
  <c r="I219" i="5"/>
  <c r="I220" i="5"/>
  <c r="I221" i="5"/>
  <c r="K221" i="5" s="1"/>
  <c r="I222" i="5"/>
  <c r="I223" i="5"/>
  <c r="I224" i="5"/>
  <c r="I225" i="5"/>
  <c r="I226" i="5"/>
  <c r="I227" i="5"/>
  <c r="K227" i="5" s="1"/>
  <c r="I228" i="5"/>
  <c r="I229" i="5"/>
  <c r="I230" i="5"/>
  <c r="I231" i="5"/>
  <c r="I232" i="5"/>
  <c r="I233" i="5"/>
  <c r="K233" i="5" s="1"/>
  <c r="I234" i="5"/>
  <c r="I235" i="5"/>
  <c r="I236" i="5"/>
  <c r="I237" i="5"/>
  <c r="I238" i="5"/>
  <c r="I239" i="5"/>
  <c r="K239" i="5" s="1"/>
  <c r="I240" i="5"/>
  <c r="I241" i="5"/>
  <c r="I242" i="5"/>
  <c r="I243" i="5"/>
  <c r="I244" i="5"/>
  <c r="I245" i="5"/>
  <c r="K245" i="5" s="1"/>
  <c r="I246" i="5"/>
  <c r="I247" i="5"/>
  <c r="I248" i="5"/>
  <c r="I249" i="5"/>
  <c r="I250" i="5"/>
  <c r="I251" i="5"/>
  <c r="K251" i="5" s="1"/>
  <c r="I252" i="5"/>
  <c r="I253" i="5"/>
  <c r="I254" i="5"/>
  <c r="I255" i="5"/>
  <c r="I256" i="5"/>
  <c r="I257" i="5"/>
  <c r="K257" i="5" s="1"/>
  <c r="I258" i="5"/>
  <c r="I259" i="5"/>
  <c r="I260" i="5"/>
  <c r="I261" i="5"/>
  <c r="I262" i="5"/>
  <c r="I263" i="5"/>
  <c r="K263" i="5" s="1"/>
  <c r="I264" i="5"/>
  <c r="I265" i="5"/>
  <c r="I266" i="5"/>
  <c r="I267" i="5"/>
  <c r="I268" i="5"/>
  <c r="I269" i="5"/>
  <c r="K269" i="5" s="1"/>
  <c r="I270" i="5"/>
  <c r="I271" i="5"/>
  <c r="I272" i="5"/>
  <c r="I273" i="5"/>
  <c r="I274" i="5"/>
  <c r="I275" i="5"/>
  <c r="K275" i="5" s="1"/>
  <c r="I276" i="5"/>
  <c r="I277" i="5"/>
  <c r="I278" i="5"/>
  <c r="I279" i="5"/>
  <c r="I280" i="5"/>
  <c r="I281" i="5"/>
  <c r="K281" i="5" s="1"/>
  <c r="I282" i="5"/>
  <c r="I283" i="5"/>
  <c r="I284" i="5"/>
  <c r="I285" i="5"/>
  <c r="I286" i="5"/>
  <c r="I287" i="5"/>
  <c r="K287" i="5" s="1"/>
  <c r="I288" i="5"/>
  <c r="I289" i="5"/>
  <c r="I290" i="5"/>
  <c r="I291" i="5"/>
  <c r="I292" i="5"/>
  <c r="I293" i="5"/>
  <c r="K293" i="5" s="1"/>
  <c r="I294" i="5"/>
  <c r="I295" i="5"/>
  <c r="I296" i="5"/>
  <c r="I297" i="5"/>
  <c r="I298" i="5"/>
  <c r="I299" i="5"/>
  <c r="K299" i="5" s="1"/>
  <c r="I300" i="5"/>
  <c r="I301" i="5"/>
  <c r="I302" i="5"/>
  <c r="I303" i="5"/>
  <c r="I304" i="5"/>
  <c r="I305" i="5"/>
  <c r="K305" i="5" s="1"/>
  <c r="I306" i="5"/>
  <c r="I307" i="5"/>
  <c r="I308" i="5"/>
  <c r="I309" i="5"/>
  <c r="I310" i="5"/>
  <c r="I311" i="5"/>
  <c r="K311" i="5" s="1"/>
  <c r="I312" i="5"/>
  <c r="I313" i="5"/>
  <c r="I314" i="5"/>
  <c r="I315" i="5"/>
  <c r="I316" i="5"/>
  <c r="I317" i="5"/>
  <c r="K317" i="5" s="1"/>
  <c r="I318" i="5"/>
  <c r="I319" i="5"/>
  <c r="I320" i="5"/>
  <c r="I321" i="5"/>
  <c r="I322" i="5"/>
  <c r="I323" i="5"/>
  <c r="K323" i="5" s="1"/>
  <c r="I324" i="5"/>
  <c r="I325" i="5"/>
  <c r="I326" i="5"/>
  <c r="I327" i="5"/>
  <c r="I328" i="5"/>
  <c r="I329" i="5"/>
  <c r="K329" i="5" s="1"/>
  <c r="I330" i="5"/>
  <c r="I331" i="5"/>
  <c r="I332" i="5"/>
  <c r="I333" i="5"/>
  <c r="I334" i="5"/>
  <c r="I335" i="5"/>
  <c r="K335" i="5" s="1"/>
  <c r="I336" i="5"/>
  <c r="I337" i="5"/>
  <c r="I338" i="5"/>
  <c r="I339" i="5"/>
  <c r="I340" i="5"/>
  <c r="I341" i="5"/>
  <c r="K341" i="5" s="1"/>
  <c r="I342" i="5"/>
  <c r="I343" i="5"/>
  <c r="I344" i="5"/>
  <c r="I345" i="5"/>
  <c r="I346" i="5"/>
  <c r="I347" i="5"/>
  <c r="K347" i="5" s="1"/>
  <c r="I348" i="5"/>
  <c r="I349" i="5"/>
  <c r="I350" i="5"/>
  <c r="I351" i="5"/>
  <c r="I352" i="5"/>
  <c r="I353" i="5"/>
  <c r="K353" i="5" s="1"/>
  <c r="I354" i="5"/>
  <c r="I355" i="5"/>
  <c r="I356" i="5"/>
  <c r="I357" i="5"/>
  <c r="I358" i="5"/>
  <c r="I359" i="5"/>
  <c r="K359" i="5" s="1"/>
  <c r="I360" i="5"/>
  <c r="I361" i="5"/>
  <c r="I362" i="5"/>
  <c r="I363" i="5"/>
  <c r="I364" i="5"/>
  <c r="I365" i="5"/>
  <c r="K365" i="5" s="1"/>
  <c r="I366" i="5"/>
  <c r="I367" i="5"/>
  <c r="I368" i="5"/>
  <c r="I369" i="5"/>
  <c r="I370" i="5"/>
  <c r="I371" i="5"/>
  <c r="K371" i="5" s="1"/>
  <c r="I372" i="5"/>
  <c r="I373" i="5"/>
  <c r="I374" i="5"/>
  <c r="I375" i="5"/>
  <c r="I376" i="5"/>
  <c r="I377" i="5"/>
  <c r="K377" i="5" s="1"/>
  <c r="I378" i="5"/>
  <c r="I379" i="5"/>
  <c r="I380" i="5"/>
  <c r="I381" i="5"/>
  <c r="I382" i="5"/>
  <c r="I383" i="5"/>
  <c r="K383" i="5" s="1"/>
  <c r="I384" i="5"/>
  <c r="I385" i="5"/>
  <c r="I386" i="5"/>
  <c r="I387" i="5"/>
  <c r="I388" i="5"/>
  <c r="I389" i="5"/>
  <c r="K389" i="5" s="1"/>
  <c r="I390" i="5"/>
  <c r="I391" i="5"/>
  <c r="I392" i="5"/>
  <c r="I393" i="5"/>
  <c r="I394" i="5"/>
  <c r="I395" i="5"/>
  <c r="K395" i="5" s="1"/>
  <c r="I396" i="5"/>
  <c r="I397" i="5"/>
  <c r="I398" i="5"/>
  <c r="I399" i="5"/>
  <c r="I400" i="5"/>
  <c r="I401" i="5"/>
  <c r="K401" i="5" s="1"/>
  <c r="I402" i="5"/>
  <c r="I403" i="5"/>
  <c r="I404" i="5"/>
  <c r="I405" i="5"/>
  <c r="I406" i="5"/>
  <c r="I407" i="5"/>
  <c r="K407" i="5" s="1"/>
  <c r="I408" i="5"/>
  <c r="I409" i="5"/>
  <c r="I410" i="5"/>
  <c r="I411" i="5"/>
  <c r="I412" i="5"/>
  <c r="I413" i="5"/>
  <c r="K413" i="5" s="1"/>
  <c r="I414" i="5"/>
  <c r="I415" i="5"/>
  <c r="I416" i="5"/>
  <c r="I417" i="5"/>
  <c r="I418" i="5"/>
  <c r="I419" i="5"/>
  <c r="K419" i="5" s="1"/>
  <c r="I420" i="5"/>
  <c r="I421" i="5"/>
  <c r="I422" i="5"/>
  <c r="I423" i="5"/>
  <c r="I424" i="5"/>
  <c r="I425" i="5"/>
  <c r="K425" i="5" s="1"/>
  <c r="I426" i="5"/>
  <c r="I427" i="5"/>
  <c r="I428" i="5"/>
  <c r="I429" i="5"/>
  <c r="I430" i="5"/>
  <c r="I431" i="5"/>
  <c r="K431" i="5" s="1"/>
  <c r="I432" i="5"/>
  <c r="I433" i="5"/>
  <c r="I434" i="5"/>
  <c r="I435" i="5"/>
  <c r="I436" i="5"/>
  <c r="I437" i="5"/>
  <c r="K437" i="5" s="1"/>
  <c r="I438" i="5"/>
  <c r="I439" i="5"/>
  <c r="I440" i="5"/>
  <c r="I441" i="5"/>
  <c r="I442" i="5"/>
  <c r="I443" i="5"/>
  <c r="K443" i="5" s="1"/>
  <c r="I444" i="5"/>
  <c r="I445" i="5"/>
  <c r="I446" i="5"/>
  <c r="I447" i="5"/>
  <c r="I448" i="5"/>
  <c r="I449" i="5"/>
  <c r="K449" i="5" s="1"/>
  <c r="I450" i="5"/>
  <c r="I451" i="5"/>
  <c r="I452" i="5"/>
  <c r="I453" i="5"/>
  <c r="I454" i="5"/>
  <c r="I455" i="5"/>
  <c r="K455" i="5" s="1"/>
  <c r="I456" i="5"/>
  <c r="I457" i="5"/>
  <c r="I458" i="5"/>
  <c r="I459" i="5"/>
  <c r="I460" i="5"/>
  <c r="I461" i="5"/>
  <c r="K461" i="5" s="1"/>
  <c r="I462" i="5"/>
  <c r="I463" i="5"/>
  <c r="I464" i="5"/>
  <c r="I465" i="5"/>
  <c r="I466" i="5"/>
  <c r="I467" i="5"/>
  <c r="K467" i="5" s="1"/>
  <c r="I468" i="5"/>
  <c r="I469" i="5"/>
  <c r="I470" i="5"/>
  <c r="I471" i="5"/>
  <c r="I472" i="5"/>
  <c r="I473" i="5"/>
  <c r="K473" i="5" s="1"/>
  <c r="I474" i="5"/>
  <c r="I475" i="5"/>
  <c r="I476" i="5"/>
  <c r="I477" i="5"/>
  <c r="I478" i="5"/>
  <c r="I479" i="5"/>
  <c r="K479" i="5" s="1"/>
  <c r="I480" i="5"/>
  <c r="I481" i="5"/>
  <c r="I482" i="5"/>
  <c r="I483" i="5"/>
  <c r="I484" i="5"/>
  <c r="I485" i="5"/>
  <c r="K485" i="5" s="1"/>
  <c r="I486" i="5"/>
  <c r="I487" i="5"/>
  <c r="I488" i="5"/>
  <c r="I489" i="5"/>
  <c r="I490" i="5"/>
  <c r="I491" i="5"/>
  <c r="K491" i="5" s="1"/>
  <c r="I492" i="5"/>
  <c r="I493" i="5"/>
  <c r="I494" i="5"/>
  <c r="I495" i="5"/>
  <c r="I496" i="5"/>
  <c r="I497" i="5"/>
  <c r="K497" i="5" s="1"/>
  <c r="I498" i="5"/>
  <c r="I499" i="5"/>
  <c r="I500" i="5"/>
  <c r="I501" i="5"/>
  <c r="I502" i="5"/>
  <c r="I503" i="5"/>
  <c r="K503" i="5" s="1"/>
  <c r="I504" i="5"/>
  <c r="I505" i="5"/>
  <c r="I506" i="5"/>
  <c r="I507" i="5"/>
  <c r="I508" i="5"/>
  <c r="I509" i="5"/>
  <c r="K509" i="5" s="1"/>
  <c r="I510" i="5"/>
  <c r="I511" i="5"/>
  <c r="I512" i="5"/>
  <c r="I513" i="5"/>
  <c r="I514" i="5"/>
  <c r="I515" i="5"/>
  <c r="I516" i="5"/>
  <c r="I11" i="5"/>
  <c r="K11" i="5"/>
  <c r="K516" i="5"/>
  <c r="I523" i="15"/>
  <c r="I524" i="15"/>
  <c r="K515" i="5"/>
  <c r="K12" i="5"/>
  <c r="K13" i="5"/>
  <c r="K14" i="5"/>
  <c r="K15" i="5"/>
  <c r="K16" i="5"/>
  <c r="K18" i="5"/>
  <c r="K19" i="5"/>
  <c r="K20" i="5"/>
  <c r="K21" i="5"/>
  <c r="K22" i="5"/>
  <c r="K24" i="5"/>
  <c r="K25" i="5"/>
  <c r="K26" i="5"/>
  <c r="K27" i="5"/>
  <c r="K28" i="5"/>
  <c r="K30" i="5"/>
  <c r="K31" i="5"/>
  <c r="K32" i="5"/>
  <c r="K33" i="5"/>
  <c r="K34" i="5"/>
  <c r="K36" i="5"/>
  <c r="K37" i="5"/>
  <c r="K38" i="5"/>
  <c r="K39" i="5"/>
  <c r="K40" i="5"/>
  <c r="K42" i="5"/>
  <c r="K43" i="5"/>
  <c r="K44" i="5"/>
  <c r="K45" i="5"/>
  <c r="K46" i="5"/>
  <c r="K48" i="5"/>
  <c r="K49" i="5"/>
  <c r="K50" i="5"/>
  <c r="K51" i="5"/>
  <c r="K52" i="5"/>
  <c r="K54" i="5"/>
  <c r="K55" i="5"/>
  <c r="K56" i="5"/>
  <c r="K57" i="5"/>
  <c r="K58" i="5"/>
  <c r="K60" i="5"/>
  <c r="K61" i="5"/>
  <c r="K62" i="5"/>
  <c r="K63" i="5"/>
  <c r="K64" i="5"/>
  <c r="K66" i="5"/>
  <c r="K67" i="5"/>
  <c r="K68" i="5"/>
  <c r="K69" i="5"/>
  <c r="K70" i="5"/>
  <c r="K72" i="5"/>
  <c r="K73" i="5"/>
  <c r="K74" i="5"/>
  <c r="K75" i="5"/>
  <c r="K76" i="5"/>
  <c r="K78" i="5"/>
  <c r="K79" i="5"/>
  <c r="K80" i="5"/>
  <c r="K81" i="5"/>
  <c r="K82" i="5"/>
  <c r="K84" i="5"/>
  <c r="K85" i="5"/>
  <c r="K86" i="5"/>
  <c r="K87" i="5"/>
  <c r="K88" i="5"/>
  <c r="K90" i="5"/>
  <c r="K91" i="5"/>
  <c r="K92" i="5"/>
  <c r="K93" i="5"/>
  <c r="K94" i="5"/>
  <c r="K96" i="5"/>
  <c r="K97" i="5"/>
  <c r="K98" i="5"/>
  <c r="K99" i="5"/>
  <c r="K100" i="5"/>
  <c r="K102" i="5"/>
  <c r="K103" i="5"/>
  <c r="K104" i="5"/>
  <c r="K105" i="5"/>
  <c r="K106" i="5"/>
  <c r="K108" i="5"/>
  <c r="K109" i="5"/>
  <c r="K110" i="5"/>
  <c r="K111" i="5"/>
  <c r="K112" i="5"/>
  <c r="K114" i="5"/>
  <c r="K115" i="5"/>
  <c r="K116" i="5"/>
  <c r="K117" i="5"/>
  <c r="K118" i="5"/>
  <c r="K120" i="5"/>
  <c r="K121" i="5"/>
  <c r="K122" i="5"/>
  <c r="K123" i="5"/>
  <c r="K124" i="5"/>
  <c r="K126" i="5"/>
  <c r="K127" i="5"/>
  <c r="K128" i="5"/>
  <c r="K129" i="5"/>
  <c r="K130" i="5"/>
  <c r="K132" i="5"/>
  <c r="K133" i="5"/>
  <c r="K134" i="5"/>
  <c r="K135" i="5"/>
  <c r="K136" i="5"/>
  <c r="K138" i="5"/>
  <c r="K139" i="5"/>
  <c r="K140" i="5"/>
  <c r="K141" i="5"/>
  <c r="K142" i="5"/>
  <c r="K144" i="5"/>
  <c r="K145" i="5"/>
  <c r="K146" i="5"/>
  <c r="K147" i="5"/>
  <c r="K148" i="5"/>
  <c r="K150" i="5"/>
  <c r="K151" i="5"/>
  <c r="K152" i="5"/>
  <c r="K153" i="5"/>
  <c r="K154" i="5"/>
  <c r="K156" i="5"/>
  <c r="K157" i="5"/>
  <c r="K158" i="5"/>
  <c r="K159" i="5"/>
  <c r="K160" i="5"/>
  <c r="K162" i="5"/>
  <c r="K163" i="5"/>
  <c r="K164" i="5"/>
  <c r="K165" i="5"/>
  <c r="K166" i="5"/>
  <c r="K168" i="5"/>
  <c r="K169" i="5"/>
  <c r="K170" i="5"/>
  <c r="K171" i="5"/>
  <c r="K172" i="5"/>
  <c r="K174" i="5"/>
  <c r="K175" i="5"/>
  <c r="K176" i="5"/>
  <c r="K177" i="5"/>
  <c r="K178" i="5"/>
  <c r="K180" i="5"/>
  <c r="K181" i="5"/>
  <c r="K182" i="5"/>
  <c r="K183" i="5"/>
  <c r="K184" i="5"/>
  <c r="K186" i="5"/>
  <c r="K187" i="5"/>
  <c r="K188" i="5"/>
  <c r="K189" i="5"/>
  <c r="K190" i="5"/>
  <c r="K192" i="5"/>
  <c r="K193" i="5"/>
  <c r="K194" i="5"/>
  <c r="K195" i="5"/>
  <c r="K196" i="5"/>
  <c r="K198" i="5"/>
  <c r="K199" i="5"/>
  <c r="K200" i="5"/>
  <c r="K201" i="5"/>
  <c r="K202" i="5"/>
  <c r="K204" i="5"/>
  <c r="K205" i="5"/>
  <c r="K206" i="5"/>
  <c r="K207" i="5"/>
  <c r="K208" i="5"/>
  <c r="K210" i="5"/>
  <c r="K211" i="5"/>
  <c r="K212" i="5"/>
  <c r="K213" i="5"/>
  <c r="K214" i="5"/>
  <c r="K216" i="5"/>
  <c r="K217" i="5"/>
  <c r="K218" i="5"/>
  <c r="K219" i="5"/>
  <c r="K220" i="5"/>
  <c r="K222" i="5"/>
  <c r="K223" i="5"/>
  <c r="K224" i="5"/>
  <c r="K225" i="5"/>
  <c r="K226" i="5"/>
  <c r="K228" i="5"/>
  <c r="K229" i="5"/>
  <c r="K230" i="5"/>
  <c r="K231" i="5"/>
  <c r="K232" i="5"/>
  <c r="K234" i="5"/>
  <c r="K235" i="5"/>
  <c r="K236" i="5"/>
  <c r="K237" i="5"/>
  <c r="K238" i="5"/>
  <c r="K240" i="5"/>
  <c r="K241" i="5"/>
  <c r="K242" i="5"/>
  <c r="K243" i="5"/>
  <c r="K244" i="5"/>
  <c r="K246" i="5"/>
  <c r="K247" i="5"/>
  <c r="K248" i="5"/>
  <c r="K249" i="5"/>
  <c r="K250" i="5"/>
  <c r="K252" i="5"/>
  <c r="K253" i="5"/>
  <c r="K254" i="5"/>
  <c r="K255" i="5"/>
  <c r="K256" i="5"/>
  <c r="K258" i="5"/>
  <c r="K259" i="5"/>
  <c r="K260" i="5"/>
  <c r="K261" i="5"/>
  <c r="K262" i="5"/>
  <c r="K264" i="5"/>
  <c r="K265" i="5"/>
  <c r="K266" i="5"/>
  <c r="K267" i="5"/>
  <c r="K268" i="5"/>
  <c r="K270" i="5"/>
  <c r="K271" i="5"/>
  <c r="K272" i="5"/>
  <c r="K273" i="5"/>
  <c r="K274" i="5"/>
  <c r="K276" i="5"/>
  <c r="K277" i="5"/>
  <c r="K278" i="5"/>
  <c r="K279" i="5"/>
  <c r="K280" i="5"/>
  <c r="K282" i="5"/>
  <c r="K283" i="5"/>
  <c r="K284" i="5"/>
  <c r="K285" i="5"/>
  <c r="K286" i="5"/>
  <c r="K288" i="5"/>
  <c r="K289" i="5"/>
  <c r="K290" i="5"/>
  <c r="K291" i="5"/>
  <c r="K292" i="5"/>
  <c r="K294" i="5"/>
  <c r="K295" i="5"/>
  <c r="K296" i="5"/>
  <c r="K297" i="5"/>
  <c r="K298" i="5"/>
  <c r="K300" i="5"/>
  <c r="K301" i="5"/>
  <c r="K302" i="5"/>
  <c r="K303" i="5"/>
  <c r="K304" i="5"/>
  <c r="K306" i="5"/>
  <c r="K307" i="5"/>
  <c r="K308" i="5"/>
  <c r="K309" i="5"/>
  <c r="K310" i="5"/>
  <c r="K312" i="5"/>
  <c r="K313" i="5"/>
  <c r="K314" i="5"/>
  <c r="K315" i="5"/>
  <c r="K316" i="5"/>
  <c r="K318" i="5"/>
  <c r="K319" i="5"/>
  <c r="K320" i="5"/>
  <c r="K321" i="5"/>
  <c r="K322" i="5"/>
  <c r="K324" i="5"/>
  <c r="K325" i="5"/>
  <c r="K326" i="5"/>
  <c r="K327" i="5"/>
  <c r="K328" i="5"/>
  <c r="K330" i="5"/>
  <c r="K331" i="5"/>
  <c r="K332" i="5"/>
  <c r="K333" i="5"/>
  <c r="K334" i="5"/>
  <c r="K336" i="5"/>
  <c r="K337" i="5"/>
  <c r="K338" i="5"/>
  <c r="K339" i="5"/>
  <c r="K340" i="5"/>
  <c r="K342" i="5"/>
  <c r="K343" i="5"/>
  <c r="K344" i="5"/>
  <c r="K345" i="5"/>
  <c r="K346" i="5"/>
  <c r="K348" i="5"/>
  <c r="K349" i="5"/>
  <c r="K350" i="5"/>
  <c r="K351" i="5"/>
  <c r="K352" i="5"/>
  <c r="K354" i="5"/>
  <c r="K355" i="5"/>
  <c r="K356" i="5"/>
  <c r="K357" i="5"/>
  <c r="K358" i="5"/>
  <c r="K360" i="5"/>
  <c r="K361" i="5"/>
  <c r="K362" i="5"/>
  <c r="K363" i="5"/>
  <c r="K364" i="5"/>
  <c r="K366" i="5"/>
  <c r="K367" i="5"/>
  <c r="K368" i="5"/>
  <c r="K369" i="5"/>
  <c r="K370" i="5"/>
  <c r="K372" i="5"/>
  <c r="K373" i="5"/>
  <c r="K374" i="5"/>
  <c r="K375" i="5"/>
  <c r="K376" i="5"/>
  <c r="K378" i="5"/>
  <c r="K379" i="5"/>
  <c r="K380" i="5"/>
  <c r="K381" i="5"/>
  <c r="K382" i="5"/>
  <c r="K384" i="5"/>
  <c r="K385" i="5"/>
  <c r="K386" i="5"/>
  <c r="K387" i="5"/>
  <c r="K388" i="5"/>
  <c r="K390" i="5"/>
  <c r="K391" i="5"/>
  <c r="K392" i="5"/>
  <c r="K393" i="5"/>
  <c r="K394" i="5"/>
  <c r="K396" i="5"/>
  <c r="K397" i="5"/>
  <c r="K398" i="5"/>
  <c r="K399" i="5"/>
  <c r="K400" i="5"/>
  <c r="K402" i="5"/>
  <c r="K403" i="5"/>
  <c r="K404" i="5"/>
  <c r="K405" i="5"/>
  <c r="K406" i="5"/>
  <c r="K408" i="5"/>
  <c r="K409" i="5"/>
  <c r="K410" i="5"/>
  <c r="K411" i="5"/>
  <c r="K412" i="5"/>
  <c r="K414" i="5"/>
  <c r="K415" i="5"/>
  <c r="K416" i="5"/>
  <c r="K417" i="5"/>
  <c r="K418" i="5"/>
  <c r="K420" i="5"/>
  <c r="K421" i="5"/>
  <c r="K422" i="5"/>
  <c r="K423" i="5"/>
  <c r="K424" i="5"/>
  <c r="K426" i="5"/>
  <c r="K427" i="5"/>
  <c r="K428" i="5"/>
  <c r="K429" i="5"/>
  <c r="K430" i="5"/>
  <c r="K432" i="5"/>
  <c r="K433" i="5"/>
  <c r="K434" i="5"/>
  <c r="K435" i="5"/>
  <c r="K436" i="5"/>
  <c r="K438" i="5"/>
  <c r="K439" i="5"/>
  <c r="K440" i="5"/>
  <c r="K441" i="5"/>
  <c r="K442" i="5"/>
  <c r="K444" i="5"/>
  <c r="K445" i="5"/>
  <c r="K446" i="5"/>
  <c r="K447" i="5"/>
  <c r="K448" i="5"/>
  <c r="K450" i="5"/>
  <c r="K451" i="5"/>
  <c r="K452" i="5"/>
  <c r="K453" i="5"/>
  <c r="K454" i="5"/>
  <c r="K456" i="5"/>
  <c r="K457" i="5"/>
  <c r="K458" i="5"/>
  <c r="K459" i="5"/>
  <c r="K460" i="5"/>
  <c r="K462" i="5"/>
  <c r="K463" i="5"/>
  <c r="K464" i="5"/>
  <c r="K465" i="5"/>
  <c r="K466" i="5"/>
  <c r="K468" i="5"/>
  <c r="K469" i="5"/>
  <c r="K470" i="5"/>
  <c r="K471" i="5"/>
  <c r="K472" i="5"/>
  <c r="K474" i="5"/>
  <c r="K475" i="5"/>
  <c r="K476" i="5"/>
  <c r="K477" i="5"/>
  <c r="K478" i="5"/>
  <c r="K480" i="5"/>
  <c r="K481" i="5"/>
  <c r="K482" i="5"/>
  <c r="K483" i="5"/>
  <c r="K484" i="5"/>
  <c r="K486" i="5"/>
  <c r="K487" i="5"/>
  <c r="K488" i="5"/>
  <c r="K489" i="5"/>
  <c r="K490" i="5"/>
  <c r="K492" i="5"/>
  <c r="K493" i="5"/>
  <c r="K494" i="5"/>
  <c r="K495" i="5"/>
  <c r="K496" i="5"/>
  <c r="K498" i="5"/>
  <c r="K499" i="5"/>
  <c r="K500" i="5"/>
  <c r="K501" i="5"/>
  <c r="K502" i="5"/>
  <c r="K504" i="5"/>
  <c r="K505" i="5"/>
  <c r="K506" i="5"/>
  <c r="K507" i="5"/>
  <c r="K508" i="5"/>
  <c r="K510" i="5"/>
  <c r="K511" i="5"/>
  <c r="K512" i="5"/>
  <c r="K513" i="5"/>
  <c r="K514" i="5"/>
  <c r="U11" i="5"/>
  <c r="U31" i="5"/>
  <c r="S11" i="5"/>
  <c r="O11" i="5"/>
  <c r="M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E11" i="5"/>
  <c r="C11" i="5"/>
  <c r="Q526" i="15"/>
  <c r="Q523" i="15"/>
  <c r="Q524" i="15"/>
  <c r="Q525" i="15"/>
  <c r="M526" i="15"/>
  <c r="Q199" i="14"/>
  <c r="Q200" i="14"/>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Q206" i="15"/>
  <c r="Q207" i="15"/>
  <c r="Q208" i="15"/>
  <c r="Q209" i="15"/>
  <c r="Q210" i="15"/>
  <c r="Q211" i="15"/>
  <c r="Q212" i="15"/>
  <c r="Q213" i="15"/>
  <c r="Q214" i="15"/>
  <c r="Q215" i="15"/>
  <c r="Q216" i="15"/>
  <c r="Q217" i="15"/>
  <c r="Q218" i="15"/>
  <c r="Q219" i="15"/>
  <c r="Q220" i="15"/>
  <c r="Q221" i="15"/>
  <c r="Q222" i="15"/>
  <c r="Q223" i="15"/>
  <c r="Q224" i="15"/>
  <c r="Q225" i="15"/>
  <c r="Q226" i="15"/>
  <c r="Q227" i="15"/>
  <c r="Q228" i="15"/>
  <c r="Q229" i="15"/>
  <c r="Q230" i="15"/>
  <c r="Q231" i="15"/>
  <c r="Q232" i="15"/>
  <c r="Q233" i="15"/>
  <c r="Q234" i="15"/>
  <c r="Q235" i="15"/>
  <c r="Q236" i="15"/>
  <c r="Q237" i="15"/>
  <c r="Q238" i="15"/>
  <c r="Q239" i="15"/>
  <c r="Q240" i="15"/>
  <c r="Q241" i="15"/>
  <c r="Q242" i="15"/>
  <c r="Q243" i="15"/>
  <c r="Q244" i="15"/>
  <c r="Q245" i="15"/>
  <c r="Q246" i="15"/>
  <c r="Q247" i="15"/>
  <c r="Q248" i="15"/>
  <c r="Q249" i="15"/>
  <c r="Q250" i="15"/>
  <c r="Q251" i="15"/>
  <c r="Q252" i="15"/>
  <c r="Q253" i="15"/>
  <c r="Q254" i="15"/>
  <c r="Q255" i="15"/>
  <c r="Q256" i="15"/>
  <c r="Q257" i="15"/>
  <c r="Q258" i="15"/>
  <c r="Q259" i="15"/>
  <c r="Q260" i="15"/>
  <c r="Q261" i="15"/>
  <c r="Q262" i="15"/>
  <c r="Q263" i="15"/>
  <c r="Q264" i="15"/>
  <c r="Q265" i="15"/>
  <c r="Q266" i="15"/>
  <c r="Q267" i="15"/>
  <c r="Q268" i="15"/>
  <c r="Q269" i="15"/>
  <c r="Q270" i="15"/>
  <c r="Q271" i="15"/>
  <c r="Q272" i="15"/>
  <c r="Q273" i="15"/>
  <c r="Q274" i="15"/>
  <c r="Q275" i="15"/>
  <c r="Q276" i="15"/>
  <c r="Q277" i="15"/>
  <c r="Q278" i="15"/>
  <c r="Q279" i="15"/>
  <c r="Q280" i="15"/>
  <c r="Q281" i="15"/>
  <c r="Q282" i="15"/>
  <c r="Q283" i="15"/>
  <c r="Q284" i="15"/>
  <c r="Q285" i="15"/>
  <c r="Q286" i="15"/>
  <c r="Q287" i="15"/>
  <c r="Q288" i="15"/>
  <c r="Q289" i="15"/>
  <c r="Q290" i="15"/>
  <c r="Q291" i="15"/>
  <c r="Q292" i="15"/>
  <c r="Q293" i="15"/>
  <c r="Q294" i="15"/>
  <c r="Q295" i="15"/>
  <c r="Q296" i="15"/>
  <c r="Q297" i="15"/>
  <c r="Q298" i="15"/>
  <c r="Q299" i="15"/>
  <c r="Q300" i="15"/>
  <c r="Q301" i="15"/>
  <c r="Q302" i="15"/>
  <c r="Q303" i="15"/>
  <c r="Q304" i="15"/>
  <c r="Q305" i="15"/>
  <c r="Q306" i="15"/>
  <c r="Q307" i="15"/>
  <c r="Q308" i="15"/>
  <c r="Q309" i="15"/>
  <c r="Q310" i="15"/>
  <c r="Q311" i="15"/>
  <c r="Q312" i="15"/>
  <c r="Q313" i="15"/>
  <c r="Q314" i="15"/>
  <c r="Q315" i="15"/>
  <c r="Q316" i="15"/>
  <c r="Q317" i="15"/>
  <c r="Q318" i="15"/>
  <c r="Q319" i="15"/>
  <c r="Q320" i="15"/>
  <c r="Q321" i="15"/>
  <c r="Q322" i="15"/>
  <c r="Q323" i="15"/>
  <c r="Q324" i="15"/>
  <c r="Q325" i="15"/>
  <c r="Q326" i="15"/>
  <c r="Q327" i="15"/>
  <c r="Q328" i="15"/>
  <c r="Q329" i="15"/>
  <c r="Q330" i="15"/>
  <c r="Q331" i="15"/>
  <c r="Q332" i="15"/>
  <c r="Q333" i="15"/>
  <c r="Q334" i="15"/>
  <c r="Q335" i="15"/>
  <c r="Q336" i="15"/>
  <c r="Q337" i="15"/>
  <c r="Q338" i="15"/>
  <c r="Q339" i="15"/>
  <c r="Q340" i="15"/>
  <c r="Q341" i="15"/>
  <c r="Q342" i="15"/>
  <c r="Q343" i="15"/>
  <c r="Q344" i="15"/>
  <c r="Q345" i="15"/>
  <c r="Q346" i="15"/>
  <c r="Q347" i="15"/>
  <c r="Q348" i="15"/>
  <c r="Q349" i="15"/>
  <c r="Q350" i="15"/>
  <c r="Q351" i="15"/>
  <c r="Q352" i="15"/>
  <c r="Q353" i="15"/>
  <c r="Q354" i="15"/>
  <c r="Q355" i="15"/>
  <c r="Q356" i="15"/>
  <c r="Q357" i="15"/>
  <c r="Q358" i="15"/>
  <c r="Q359" i="15"/>
  <c r="Q360" i="15"/>
  <c r="Q361" i="15"/>
  <c r="Q362" i="15"/>
  <c r="Q363" i="15"/>
  <c r="Q364" i="15"/>
  <c r="Q365" i="15"/>
  <c r="Q366" i="15"/>
  <c r="Q367" i="15"/>
  <c r="Q368" i="15"/>
  <c r="Q369" i="15"/>
  <c r="Q370" i="15"/>
  <c r="Q371" i="15"/>
  <c r="Q372" i="15"/>
  <c r="Q373" i="15"/>
  <c r="Q374" i="15"/>
  <c r="Q375" i="15"/>
  <c r="Q376" i="15"/>
  <c r="Q377" i="15"/>
  <c r="Q378" i="15"/>
  <c r="Q379" i="15"/>
  <c r="Q380" i="15"/>
  <c r="Q381" i="15"/>
  <c r="Q382" i="15"/>
  <c r="Q383" i="15"/>
  <c r="Q384" i="15"/>
  <c r="Q385" i="15"/>
  <c r="Q386" i="15"/>
  <c r="Q387" i="15"/>
  <c r="Q388" i="15"/>
  <c r="Q389" i="15"/>
  <c r="Q390" i="15"/>
  <c r="Q391" i="15"/>
  <c r="Q392" i="15"/>
  <c r="Q393" i="15"/>
  <c r="Q394" i="15"/>
  <c r="Q395" i="15"/>
  <c r="Q396" i="15"/>
  <c r="Q397" i="15"/>
  <c r="Q398" i="15"/>
  <c r="Q399" i="15"/>
  <c r="Q400" i="15"/>
  <c r="Q401" i="15"/>
  <c r="Q402" i="15"/>
  <c r="Q403" i="15"/>
  <c r="Q404" i="15"/>
  <c r="Q405" i="15"/>
  <c r="Q406" i="15"/>
  <c r="Q407" i="15"/>
  <c r="Q408" i="15"/>
  <c r="Q409" i="15"/>
  <c r="Q410" i="15"/>
  <c r="Q411" i="15"/>
  <c r="Q412" i="15"/>
  <c r="Q413" i="15"/>
  <c r="Q414" i="15"/>
  <c r="Q415" i="15"/>
  <c r="Q416" i="15"/>
  <c r="Q417" i="15"/>
  <c r="Q418" i="15"/>
  <c r="Q419" i="15"/>
  <c r="Q420" i="15"/>
  <c r="Q421" i="15"/>
  <c r="Q422" i="15"/>
  <c r="Q423" i="15"/>
  <c r="Q424" i="15"/>
  <c r="Q425" i="15"/>
  <c r="Q426" i="15"/>
  <c r="Q427" i="15"/>
  <c r="Q428" i="15"/>
  <c r="Q429" i="15"/>
  <c r="Q430" i="15"/>
  <c r="Q431" i="15"/>
  <c r="Q432" i="15"/>
  <c r="Q433" i="15"/>
  <c r="Q434" i="15"/>
  <c r="Q435" i="15"/>
  <c r="Q436" i="15"/>
  <c r="Q437" i="15"/>
  <c r="Q438" i="15"/>
  <c r="Q439" i="15"/>
  <c r="Q440" i="15"/>
  <c r="Q441" i="15"/>
  <c r="Q442" i="15"/>
  <c r="Q443" i="15"/>
  <c r="Q444" i="15"/>
  <c r="Q445" i="15"/>
  <c r="Q446" i="15"/>
  <c r="Q447" i="15"/>
  <c r="Q448" i="15"/>
  <c r="Q449" i="15"/>
  <c r="Q450" i="15"/>
  <c r="Q451" i="15"/>
  <c r="Q452" i="15"/>
  <c r="Q453" i="15"/>
  <c r="Q454" i="15"/>
  <c r="Q455" i="15"/>
  <c r="Q456" i="15"/>
  <c r="Q457" i="15"/>
  <c r="Q458" i="15"/>
  <c r="Q459" i="15"/>
  <c r="Q460" i="15"/>
  <c r="Q461" i="15"/>
  <c r="Q462" i="15"/>
  <c r="Q463" i="15"/>
  <c r="Q464" i="15"/>
  <c r="Q465" i="15"/>
  <c r="Q466" i="15"/>
  <c r="Q467" i="15"/>
  <c r="Q468" i="15"/>
  <c r="Q469" i="15"/>
  <c r="Q470" i="15"/>
  <c r="Q471" i="15"/>
  <c r="Q472" i="15"/>
  <c r="Q473" i="15"/>
  <c r="Q474" i="15"/>
  <c r="Q475" i="15"/>
  <c r="Q476" i="15"/>
  <c r="Q477" i="15"/>
  <c r="Q478" i="15"/>
  <c r="Q479" i="15"/>
  <c r="Q480" i="15"/>
  <c r="Q481" i="15"/>
  <c r="Q482" i="15"/>
  <c r="Q483" i="15"/>
  <c r="Q484" i="15"/>
  <c r="Q485" i="15"/>
  <c r="Q486" i="15"/>
  <c r="Q487" i="15"/>
  <c r="Q488" i="15"/>
  <c r="Q489" i="15"/>
  <c r="Q490" i="15"/>
  <c r="Q491" i="15"/>
  <c r="Q492" i="15"/>
  <c r="Q493" i="15"/>
  <c r="Q494" i="15"/>
  <c r="Q495" i="15"/>
  <c r="Q496" i="15"/>
  <c r="Q497" i="15"/>
  <c r="Q498" i="15"/>
  <c r="Q499" i="15"/>
  <c r="Q500" i="15"/>
  <c r="Q501" i="15"/>
  <c r="Q502" i="15"/>
  <c r="Q503" i="15"/>
  <c r="Q504" i="15"/>
  <c r="Q505" i="15"/>
  <c r="Q506" i="15"/>
  <c r="Q507" i="15"/>
  <c r="Q508" i="15"/>
  <c r="Q509" i="15"/>
  <c r="Q510" i="15"/>
  <c r="Q511" i="15"/>
  <c r="Q512" i="15"/>
  <c r="Q513" i="15"/>
  <c r="Q514" i="15"/>
  <c r="Q515" i="15"/>
  <c r="Q516" i="15"/>
  <c r="Q517" i="15"/>
  <c r="Q518" i="15"/>
  <c r="Q519" i="15"/>
  <c r="Q520" i="15"/>
  <c r="Q521" i="15"/>
  <c r="Q522" i="15"/>
  <c r="Q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152" i="15"/>
  <c r="I153" i="15"/>
  <c r="I154" i="15"/>
  <c r="I155" i="15"/>
  <c r="I156" i="15"/>
  <c r="I157" i="15"/>
  <c r="I158" i="15"/>
  <c r="I159" i="15"/>
  <c r="I160" i="15"/>
  <c r="I161" i="15"/>
  <c r="I162" i="15"/>
  <c r="I163" i="15"/>
  <c r="I164" i="15"/>
  <c r="I165" i="15"/>
  <c r="I166" i="15"/>
  <c r="I167" i="15"/>
  <c r="I168" i="15"/>
  <c r="I169" i="15"/>
  <c r="I170" i="15"/>
  <c r="I171" i="15"/>
  <c r="I172" i="15"/>
  <c r="I173" i="15"/>
  <c r="I174" i="15"/>
  <c r="I175" i="15"/>
  <c r="I176" i="15"/>
  <c r="I177" i="15"/>
  <c r="I178" i="15"/>
  <c r="I179" i="15"/>
  <c r="I180" i="15"/>
  <c r="I181" i="15"/>
  <c r="I182" i="15"/>
  <c r="I183" i="15"/>
  <c r="I184" i="15"/>
  <c r="I185" i="15"/>
  <c r="I186" i="15"/>
  <c r="I187" i="15"/>
  <c r="I188" i="15"/>
  <c r="I189" i="15"/>
  <c r="I190" i="15"/>
  <c r="I191" i="15"/>
  <c r="I192" i="15"/>
  <c r="I193" i="15"/>
  <c r="I194" i="15"/>
  <c r="I195" i="15"/>
  <c r="I196" i="15"/>
  <c r="I197" i="15"/>
  <c r="I198" i="15"/>
  <c r="I199" i="15"/>
  <c r="I200" i="15"/>
  <c r="I201" i="15"/>
  <c r="I202" i="15"/>
  <c r="I203" i="15"/>
  <c r="I204" i="15"/>
  <c r="I205" i="15"/>
  <c r="I206" i="15"/>
  <c r="I207" i="15"/>
  <c r="I208" i="15"/>
  <c r="I209" i="15"/>
  <c r="I210" i="15"/>
  <c r="I211" i="15"/>
  <c r="I212" i="15"/>
  <c r="I213" i="15"/>
  <c r="I214" i="15"/>
  <c r="I215" i="15"/>
  <c r="I216" i="15"/>
  <c r="I217" i="15"/>
  <c r="I218" i="15"/>
  <c r="I219" i="15"/>
  <c r="I220" i="15"/>
  <c r="I221" i="15"/>
  <c r="I222" i="15"/>
  <c r="I223" i="15"/>
  <c r="I224" i="15"/>
  <c r="I225" i="15"/>
  <c r="I226" i="15"/>
  <c r="I227" i="15"/>
  <c r="I228" i="15"/>
  <c r="I229" i="15"/>
  <c r="I230" i="15"/>
  <c r="I231" i="15"/>
  <c r="I232" i="15"/>
  <c r="I233" i="15"/>
  <c r="I234" i="15"/>
  <c r="I235" i="15"/>
  <c r="I236" i="15"/>
  <c r="I237" i="15"/>
  <c r="I238" i="15"/>
  <c r="I239" i="15"/>
  <c r="I240" i="15"/>
  <c r="I241" i="15"/>
  <c r="I242" i="15"/>
  <c r="I243" i="15"/>
  <c r="I244" i="15"/>
  <c r="I245" i="15"/>
  <c r="I246" i="15"/>
  <c r="I247" i="15"/>
  <c r="I248" i="15"/>
  <c r="I249" i="15"/>
  <c r="I250" i="15"/>
  <c r="I251" i="15"/>
  <c r="I252" i="15"/>
  <c r="I253" i="15"/>
  <c r="I254" i="15"/>
  <c r="I255" i="15"/>
  <c r="I256" i="15"/>
  <c r="I257" i="15"/>
  <c r="I258" i="15"/>
  <c r="I259" i="15"/>
  <c r="I260" i="15"/>
  <c r="I261" i="15"/>
  <c r="I262" i="15"/>
  <c r="I263" i="15"/>
  <c r="I264" i="15"/>
  <c r="I265" i="15"/>
  <c r="I266" i="15"/>
  <c r="I267" i="15"/>
  <c r="I268" i="15"/>
  <c r="I269" i="15"/>
  <c r="I270" i="15"/>
  <c r="I271" i="15"/>
  <c r="I272" i="15"/>
  <c r="I273" i="15"/>
  <c r="I274" i="15"/>
  <c r="I275" i="15"/>
  <c r="I276" i="15"/>
  <c r="I277" i="15"/>
  <c r="I278" i="15"/>
  <c r="I279" i="15"/>
  <c r="I280" i="15"/>
  <c r="I281" i="15"/>
  <c r="I282" i="15"/>
  <c r="I283" i="15"/>
  <c r="I284" i="15"/>
  <c r="I285" i="15"/>
  <c r="I286" i="15"/>
  <c r="I287" i="15"/>
  <c r="I288" i="15"/>
  <c r="I289" i="15"/>
  <c r="I290" i="15"/>
  <c r="I291" i="15"/>
  <c r="I292" i="15"/>
  <c r="I293" i="15"/>
  <c r="I294" i="15"/>
  <c r="I295" i="15"/>
  <c r="I296" i="15"/>
  <c r="I297" i="15"/>
  <c r="I298" i="15"/>
  <c r="I299" i="15"/>
  <c r="I300"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I324" i="15"/>
  <c r="I325" i="15"/>
  <c r="I326" i="15"/>
  <c r="I327" i="15"/>
  <c r="I328" i="15"/>
  <c r="I329" i="15"/>
  <c r="I330" i="15"/>
  <c r="I331" i="15"/>
  <c r="I332" i="15"/>
  <c r="I333" i="15"/>
  <c r="I334" i="15"/>
  <c r="I335" i="15"/>
  <c r="I336" i="15"/>
  <c r="I337" i="15"/>
  <c r="I338" i="15"/>
  <c r="I339" i="15"/>
  <c r="I340" i="15"/>
  <c r="I341" i="15"/>
  <c r="I342" i="15"/>
  <c r="I343" i="15"/>
  <c r="I344" i="15"/>
  <c r="I345" i="15"/>
  <c r="I346" i="15"/>
  <c r="I347" i="15"/>
  <c r="I348" i="15"/>
  <c r="I349" i="15"/>
  <c r="I350" i="15"/>
  <c r="I351" i="15"/>
  <c r="I352" i="15"/>
  <c r="I353" i="15"/>
  <c r="I354" i="15"/>
  <c r="I355" i="15"/>
  <c r="I356" i="15"/>
  <c r="I357" i="15"/>
  <c r="I358" i="15"/>
  <c r="I359" i="15"/>
  <c r="I360" i="15"/>
  <c r="I361" i="15"/>
  <c r="I362" i="15"/>
  <c r="I363" i="15"/>
  <c r="I364" i="15"/>
  <c r="I365" i="15"/>
  <c r="I366" i="15"/>
  <c r="I367" i="15"/>
  <c r="I368" i="15"/>
  <c r="I369" i="15"/>
  <c r="I370" i="15"/>
  <c r="I371" i="15"/>
  <c r="I372" i="15"/>
  <c r="I373" i="15"/>
  <c r="I374" i="15"/>
  <c r="I375" i="15"/>
  <c r="I376" i="15"/>
  <c r="I377" i="15"/>
  <c r="I378" i="15"/>
  <c r="I379" i="15"/>
  <c r="I380" i="15"/>
  <c r="I381" i="15"/>
  <c r="I382" i="15"/>
  <c r="I383" i="15"/>
  <c r="I384" i="15"/>
  <c r="I385" i="15"/>
  <c r="I386" i="15"/>
  <c r="I387" i="15"/>
  <c r="I388" i="15"/>
  <c r="I389" i="15"/>
  <c r="I390" i="15"/>
  <c r="I391" i="15"/>
  <c r="I392" i="15"/>
  <c r="I393" i="15"/>
  <c r="I394" i="15"/>
  <c r="I395" i="15"/>
  <c r="I396" i="15"/>
  <c r="I397" i="15"/>
  <c r="I398" i="15"/>
  <c r="I399" i="15"/>
  <c r="I400" i="15"/>
  <c r="I401" i="15"/>
  <c r="I402" i="15"/>
  <c r="I403" i="15"/>
  <c r="I404" i="15"/>
  <c r="I405" i="15"/>
  <c r="I406" i="15"/>
  <c r="I407" i="15"/>
  <c r="I408" i="15"/>
  <c r="I409" i="15"/>
  <c r="I410" i="15"/>
  <c r="I411" i="15"/>
  <c r="I412" i="15"/>
  <c r="I413" i="15"/>
  <c r="I414" i="15"/>
  <c r="I415" i="15"/>
  <c r="I416" i="15"/>
  <c r="I417" i="15"/>
  <c r="I418" i="15"/>
  <c r="I419" i="15"/>
  <c r="I420" i="15"/>
  <c r="I421" i="15"/>
  <c r="I422" i="15"/>
  <c r="I423" i="15"/>
  <c r="I424" i="15"/>
  <c r="I425" i="15"/>
  <c r="I426" i="15"/>
  <c r="I427" i="15"/>
  <c r="I428" i="15"/>
  <c r="I429" i="15"/>
  <c r="I430" i="15"/>
  <c r="I431" i="15"/>
  <c r="I432" i="15"/>
  <c r="I433" i="15"/>
  <c r="I434" i="15"/>
  <c r="I435" i="15"/>
  <c r="I436" i="15"/>
  <c r="I437" i="15"/>
  <c r="I438" i="15"/>
  <c r="I439" i="15"/>
  <c r="I440" i="15"/>
  <c r="I441" i="15"/>
  <c r="I442" i="15"/>
  <c r="I443" i="15"/>
  <c r="I444" i="15"/>
  <c r="I445" i="15"/>
  <c r="I446" i="15"/>
  <c r="I447" i="15"/>
  <c r="I448" i="15"/>
  <c r="I449" i="15"/>
  <c r="I450" i="15"/>
  <c r="I451" i="15"/>
  <c r="I452" i="15"/>
  <c r="I453" i="15"/>
  <c r="I454" i="15"/>
  <c r="I455" i="15"/>
  <c r="I456" i="15"/>
  <c r="I457" i="15"/>
  <c r="I458" i="15"/>
  <c r="I459" i="15"/>
  <c r="I460" i="15"/>
  <c r="I461" i="15"/>
  <c r="I462" i="15"/>
  <c r="I463" i="15"/>
  <c r="I464" i="15"/>
  <c r="I465" i="15"/>
  <c r="I466" i="15"/>
  <c r="I467" i="15"/>
  <c r="I468" i="15"/>
  <c r="I469" i="15"/>
  <c r="I470" i="15"/>
  <c r="I471" i="15"/>
  <c r="I472" i="15"/>
  <c r="I473" i="15"/>
  <c r="I474" i="15"/>
  <c r="I475" i="15"/>
  <c r="I476" i="15"/>
  <c r="I477" i="15"/>
  <c r="I478" i="15"/>
  <c r="I479" i="15"/>
  <c r="I480" i="15"/>
  <c r="I481" i="15"/>
  <c r="I482" i="15"/>
  <c r="I483" i="15"/>
  <c r="I484" i="15"/>
  <c r="I485" i="15"/>
  <c r="I486" i="15"/>
  <c r="I487" i="15"/>
  <c r="I488" i="15"/>
  <c r="I489" i="15"/>
  <c r="I490" i="15"/>
  <c r="I491" i="15"/>
  <c r="I492" i="15"/>
  <c r="I493" i="15"/>
  <c r="I494" i="15"/>
  <c r="I495" i="15"/>
  <c r="I496" i="15"/>
  <c r="I497" i="15"/>
  <c r="I498" i="15"/>
  <c r="I499" i="15"/>
  <c r="I500" i="15"/>
  <c r="I501" i="15"/>
  <c r="I502" i="15"/>
  <c r="I503" i="15"/>
  <c r="I504" i="15"/>
  <c r="I505" i="15"/>
  <c r="I506" i="15"/>
  <c r="I507" i="15"/>
  <c r="I508" i="15"/>
  <c r="I509" i="15"/>
  <c r="I510" i="15"/>
  <c r="I511" i="15"/>
  <c r="I512" i="15"/>
  <c r="I513" i="15"/>
  <c r="I514" i="15"/>
  <c r="I515" i="15"/>
  <c r="I516" i="15"/>
  <c r="I517" i="15"/>
  <c r="I518" i="15"/>
  <c r="I519" i="15"/>
  <c r="I520" i="15"/>
  <c r="I521" i="15"/>
  <c r="I522" i="15"/>
  <c r="I525" i="15"/>
  <c r="I7" i="15"/>
  <c r="K5" i="15"/>
  <c r="C5" i="15"/>
  <c r="H17" i="26"/>
  <c r="B17" i="26"/>
  <c r="H6" i="26"/>
  <c r="B6" i="26"/>
  <c r="H6" i="13"/>
  <c r="N6" i="13"/>
  <c r="S10" i="18"/>
  <c r="J10" i="18"/>
  <c r="K10" i="18"/>
  <c r="L10" i="18"/>
  <c r="M10" i="18"/>
  <c r="N10" i="18"/>
  <c r="O10" i="18"/>
  <c r="P10" i="18"/>
  <c r="Q10" i="18"/>
  <c r="R10" i="18"/>
  <c r="I10" i="18"/>
  <c r="O6" i="18"/>
  <c r="W10" i="29"/>
  <c r="I15" i="25"/>
  <c r="K14" i="25"/>
  <c r="C15" i="25"/>
  <c r="K22" i="24"/>
  <c r="I20" i="24"/>
  <c r="I10" i="24"/>
  <c r="I11" i="24"/>
  <c r="I12" i="24"/>
  <c r="I13" i="24"/>
  <c r="I14" i="24"/>
  <c r="I15" i="24"/>
  <c r="I16" i="24"/>
  <c r="I17" i="24"/>
  <c r="I18" i="24"/>
  <c r="I19" i="24"/>
  <c r="I21" i="24"/>
  <c r="AG9" i="23"/>
  <c r="AE20" i="23"/>
  <c r="AC20" i="23"/>
  <c r="I31" i="22"/>
  <c r="U31" i="22"/>
  <c r="S31" i="22"/>
  <c r="M31" i="22"/>
  <c r="L31" i="22"/>
  <c r="J31" i="22"/>
  <c r="G31" i="22"/>
  <c r="E14" i="11" l="1"/>
  <c r="M25" i="6"/>
  <c r="I517" i="5"/>
  <c r="O12" i="30"/>
  <c r="K6" i="6"/>
  <c r="Q517" i="5"/>
  <c r="K9" i="25" l="1"/>
  <c r="I6" i="25"/>
  <c r="W30" i="22"/>
  <c r="O507" i="5"/>
  <c r="O508" i="5"/>
  <c r="O510" i="5"/>
  <c r="O511" i="5"/>
  <c r="O512" i="5"/>
  <c r="G517" i="5"/>
  <c r="C5" i="14"/>
  <c r="M201" i="14"/>
  <c r="K5" i="14"/>
  <c r="Q13" i="30"/>
  <c r="O526" i="15"/>
  <c r="G526" i="15"/>
  <c r="E526" i="15"/>
  <c r="Q12" i="30"/>
  <c r="G12" i="30"/>
  <c r="G13" i="30"/>
  <c r="C17" i="26"/>
  <c r="D17" i="26"/>
  <c r="E17" i="26"/>
  <c r="G17" i="26"/>
  <c r="I17" i="26"/>
  <c r="J17" i="26"/>
  <c r="K17" i="26"/>
  <c r="F14" i="26"/>
  <c r="L14" i="26"/>
  <c r="C6" i="25"/>
  <c r="O20" i="23"/>
  <c r="Q20" i="23"/>
  <c r="O439" i="5"/>
  <c r="O440" i="5"/>
  <c r="O441" i="5"/>
  <c r="O442" i="5"/>
  <c r="O443" i="5"/>
  <c r="O444" i="5"/>
  <c r="O445" i="5"/>
  <c r="Q14" i="30" l="1"/>
  <c r="I198" i="14"/>
  <c r="I199" i="14"/>
  <c r="E12" i="30" s="1"/>
  <c r="I200" i="14"/>
  <c r="E13" i="30" s="1"/>
  <c r="Q198" i="14"/>
  <c r="O500" i="5"/>
  <c r="O499" i="5"/>
  <c r="O494" i="5"/>
  <c r="Q197" i="14"/>
  <c r="Q196" i="14"/>
  <c r="Q195" i="14"/>
  <c r="Q194" i="14"/>
  <c r="Q193" i="14"/>
  <c r="Q192" i="14"/>
  <c r="Q191" i="14"/>
  <c r="Q190" i="14"/>
  <c r="O509" i="5" s="1"/>
  <c r="Q189" i="14"/>
  <c r="Q188" i="14"/>
  <c r="Q187" i="14"/>
  <c r="Q186" i="14"/>
  <c r="O505" i="5" s="1"/>
  <c r="Q185" i="14"/>
  <c r="O504" i="5" s="1"/>
  <c r="Q184" i="14"/>
  <c r="O503" i="5" s="1"/>
  <c r="Q183" i="14"/>
  <c r="O502" i="5" s="1"/>
  <c r="Q182" i="14"/>
  <c r="Q181" i="14"/>
  <c r="Q180" i="14"/>
  <c r="Q179" i="14"/>
  <c r="Q178" i="14"/>
  <c r="Q177" i="14"/>
  <c r="O474" i="5" s="1"/>
  <c r="Q176" i="14"/>
  <c r="O473" i="5" s="1"/>
  <c r="Q175" i="14"/>
  <c r="O472" i="5" s="1"/>
  <c r="Q174" i="14"/>
  <c r="O471" i="5" s="1"/>
  <c r="Q173" i="14"/>
  <c r="O470" i="5" s="1"/>
  <c r="Q172" i="14"/>
  <c r="Q171" i="14"/>
  <c r="O490" i="5" s="1"/>
  <c r="Q170" i="14"/>
  <c r="Q169" i="14"/>
  <c r="Q168" i="14"/>
  <c r="Q167" i="14"/>
  <c r="Q166" i="14"/>
  <c r="Q165" i="14"/>
  <c r="Q164" i="14"/>
  <c r="Q163" i="14"/>
  <c r="Q162" i="14"/>
  <c r="O459" i="5" s="1"/>
  <c r="Q161" i="14"/>
  <c r="O458" i="5" s="1"/>
  <c r="Q160" i="14"/>
  <c r="O457" i="5" s="1"/>
  <c r="Q159" i="14"/>
  <c r="O456" i="5" s="1"/>
  <c r="Q158" i="14"/>
  <c r="O455" i="5" s="1"/>
  <c r="Q157" i="14"/>
  <c r="O454" i="5" s="1"/>
  <c r="Q156" i="14"/>
  <c r="O453" i="5" s="1"/>
  <c r="Q155" i="14"/>
  <c r="O452" i="5" s="1"/>
  <c r="Q154" i="14"/>
  <c r="O451" i="5" s="1"/>
  <c r="Q153" i="14"/>
  <c r="O450" i="5" s="1"/>
  <c r="Q152" i="14"/>
  <c r="O449" i="5" s="1"/>
  <c r="Q151" i="14"/>
  <c r="O448" i="5" s="1"/>
  <c r="Q150" i="14"/>
  <c r="O447" i="5" s="1"/>
  <c r="Q149" i="14"/>
  <c r="O446" i="5" s="1"/>
  <c r="Q148" i="14"/>
  <c r="O438" i="5" s="1"/>
  <c r="Q142" i="14"/>
  <c r="Q141" i="14"/>
  <c r="O431" i="5" s="1"/>
  <c r="Q140" i="14"/>
  <c r="O430" i="5" s="1"/>
  <c r="Q139" i="14"/>
  <c r="O429" i="5" s="1"/>
  <c r="Q138" i="14"/>
  <c r="O428" i="5" s="1"/>
  <c r="Q137" i="14"/>
  <c r="O427" i="5" s="1"/>
  <c r="Q136" i="14"/>
  <c r="O426" i="5" s="1"/>
  <c r="Q135" i="14"/>
  <c r="O425" i="5" s="1"/>
  <c r="Q134" i="14"/>
  <c r="O424" i="5" s="1"/>
  <c r="Q133" i="14"/>
  <c r="Q132" i="14"/>
  <c r="Q131" i="14"/>
  <c r="Q130" i="14"/>
  <c r="Q129" i="14"/>
  <c r="Q128" i="14"/>
  <c r="Q127" i="14"/>
  <c r="Q126" i="14"/>
  <c r="Q125" i="14"/>
  <c r="Q124" i="14"/>
  <c r="Q123" i="14"/>
  <c r="Q122" i="14"/>
  <c r="Q121" i="14"/>
  <c r="Q120" i="14"/>
  <c r="Q119" i="14"/>
  <c r="Q118" i="14"/>
  <c r="Q117" i="14"/>
  <c r="Q116" i="14"/>
  <c r="Q115" i="14"/>
  <c r="Q107" i="14"/>
  <c r="Q106" i="14"/>
  <c r="Q105" i="14"/>
  <c r="Q78" i="14"/>
  <c r="Q77" i="14"/>
  <c r="Q76" i="14"/>
  <c r="Q75" i="14"/>
  <c r="Q74" i="14"/>
  <c r="Q73" i="14"/>
  <c r="Q72" i="14"/>
  <c r="Q71" i="14"/>
  <c r="Q70" i="14"/>
  <c r="Q69" i="14"/>
  <c r="Q67" i="14"/>
  <c r="Q66" i="14"/>
  <c r="Q65" i="14"/>
  <c r="Q64" i="14"/>
  <c r="Q63" i="14"/>
  <c r="Q54" i="14"/>
  <c r="Q53" i="14"/>
  <c r="Q52" i="14"/>
  <c r="Q39" i="14"/>
  <c r="L11" i="26"/>
  <c r="F11" i="26"/>
  <c r="L12" i="26"/>
  <c r="L16" i="26"/>
  <c r="L13" i="26"/>
  <c r="F16" i="26"/>
  <c r="F13" i="26"/>
  <c r="F12" i="26"/>
  <c r="E31" i="22"/>
  <c r="L10" i="26"/>
  <c r="W12" i="29"/>
  <c r="K13" i="25"/>
  <c r="E15" i="25"/>
  <c r="G15" i="25"/>
  <c r="W20" i="23"/>
  <c r="T20" i="23"/>
  <c r="M510" i="5" l="1"/>
  <c r="S510" i="5" s="1"/>
  <c r="U510" i="5" s="1"/>
  <c r="M507" i="5"/>
  <c r="S507" i="5" s="1"/>
  <c r="U507" i="5" s="1"/>
  <c r="M508" i="5"/>
  <c r="S508" i="5" s="1"/>
  <c r="U508" i="5" s="1"/>
  <c r="M512" i="5"/>
  <c r="S512" i="5" s="1"/>
  <c r="U512" i="5" s="1"/>
  <c r="M511" i="5"/>
  <c r="S511" i="5" s="1"/>
  <c r="U511" i="5" s="1"/>
  <c r="O469" i="5"/>
  <c r="O475" i="5"/>
  <c r="O476" i="5"/>
  <c r="O483" i="5"/>
  <c r="O489" i="5"/>
  <c r="O516" i="5"/>
  <c r="O496" i="5"/>
  <c r="O477" i="5"/>
  <c r="O484" i="5"/>
  <c r="O498" i="5"/>
  <c r="O488" i="5"/>
  <c r="O515" i="5"/>
  <c r="O460" i="5"/>
  <c r="O480" i="5"/>
  <c r="O506" i="5"/>
  <c r="O485" i="5"/>
  <c r="O491" i="5"/>
  <c r="O461" i="5"/>
  <c r="O467" i="5"/>
  <c r="O478" i="5"/>
  <c r="O481" i="5"/>
  <c r="O486" i="5"/>
  <c r="O513" i="5"/>
  <c r="O492" i="5"/>
  <c r="O432" i="5"/>
  <c r="O468" i="5"/>
  <c r="O479" i="5"/>
  <c r="O482" i="5"/>
  <c r="O487" i="5"/>
  <c r="O514" i="5"/>
  <c r="O493" i="5"/>
  <c r="O501" i="5"/>
  <c r="G14" i="30"/>
  <c r="W10" i="22"/>
  <c r="AG10" i="23"/>
  <c r="AG11" i="23"/>
  <c r="AG12" i="23"/>
  <c r="AG13" i="23"/>
  <c r="AG14" i="23"/>
  <c r="AG15" i="23"/>
  <c r="AG16" i="23"/>
  <c r="AG17" i="23"/>
  <c r="AG18" i="23"/>
  <c r="AG19" i="23"/>
  <c r="GP34" i="27"/>
  <c r="AG20" i="23" l="1"/>
  <c r="W11" i="29"/>
  <c r="W13" i="29" s="1"/>
  <c r="K10" i="25"/>
  <c r="K11" i="25"/>
  <c r="K12" i="25"/>
  <c r="W11" i="22"/>
  <c r="W12" i="22"/>
  <c r="W13" i="22"/>
  <c r="W14" i="22"/>
  <c r="W15" i="22"/>
  <c r="W16" i="22"/>
  <c r="W17" i="22"/>
  <c r="W18" i="22"/>
  <c r="W19" i="22"/>
  <c r="W20" i="22"/>
  <c r="W22" i="22"/>
  <c r="W31" i="22" s="1"/>
  <c r="W23" i="22"/>
  <c r="W24" i="22"/>
  <c r="W25" i="22"/>
  <c r="W26" i="22"/>
  <c r="W27" i="22"/>
  <c r="W28" i="22"/>
  <c r="W29" i="22"/>
  <c r="AH19" i="23"/>
  <c r="AH10" i="23"/>
  <c r="AH9" i="23"/>
  <c r="C10" i="8"/>
  <c r="C13" i="30"/>
  <c r="M13" i="29"/>
  <c r="E12" i="31"/>
  <c r="E11" i="31"/>
  <c r="C12" i="31"/>
  <c r="C11" i="31"/>
  <c r="O36" i="5"/>
  <c r="O38" i="5"/>
  <c r="O39" i="5"/>
  <c r="O40" i="5"/>
  <c r="O41" i="5"/>
  <c r="O42" i="5"/>
  <c r="O43" i="5"/>
  <c r="O44" i="5"/>
  <c r="O51" i="5"/>
  <c r="O52" i="5"/>
  <c r="O53" i="5"/>
  <c r="O54" i="5"/>
  <c r="O55" i="5"/>
  <c r="O56" i="5"/>
  <c r="O57" i="5"/>
  <c r="O64" i="5"/>
  <c r="O65" i="5"/>
  <c r="O66" i="5"/>
  <c r="O70" i="5"/>
  <c r="O71" i="5"/>
  <c r="O86" i="5"/>
  <c r="O87" i="5"/>
  <c r="O88" i="5"/>
  <c r="O125" i="5"/>
  <c r="O126" i="5"/>
  <c r="O127" i="5"/>
  <c r="O128" i="5"/>
  <c r="O129" i="5"/>
  <c r="O130" i="5"/>
  <c r="O131" i="5"/>
  <c r="O132" i="5"/>
  <c r="O161" i="5"/>
  <c r="O204" i="5"/>
  <c r="O205" i="5"/>
  <c r="O206" i="5"/>
  <c r="O207" i="5"/>
  <c r="O208" i="5"/>
  <c r="O209" i="5"/>
  <c r="O210" i="5"/>
  <c r="O211" i="5"/>
  <c r="O212" i="5"/>
  <c r="O247" i="5"/>
  <c r="O248" i="5"/>
  <c r="K15" i="25" l="1"/>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280" i="5"/>
  <c r="O13" i="30"/>
  <c r="S13" i="30" s="1"/>
  <c r="O201" i="14"/>
  <c r="E201" i="14"/>
  <c r="G201" i="14"/>
  <c r="E14" i="30"/>
  <c r="O390" i="5"/>
  <c r="O422" i="5"/>
  <c r="O391" i="5" l="1"/>
  <c r="O423" i="5"/>
  <c r="I13" i="30"/>
  <c r="O14" i="30"/>
  <c r="L15" i="26"/>
  <c r="F15" i="26"/>
  <c r="J13" i="29"/>
  <c r="E13" i="29"/>
  <c r="G13" i="29"/>
  <c r="S13" i="29"/>
  <c r="U13" i="29"/>
  <c r="H15" i="25"/>
  <c r="F15" i="25"/>
  <c r="D15" i="25"/>
  <c r="O12" i="31"/>
  <c r="O11" i="31"/>
  <c r="AH11" i="23"/>
  <c r="AH12" i="23"/>
  <c r="AH13" i="23"/>
  <c r="AH14" i="23"/>
  <c r="AH15" i="23"/>
  <c r="AH16" i="23"/>
  <c r="AH17" i="23"/>
  <c r="AH18" i="23"/>
  <c r="C12" i="30"/>
  <c r="I12" i="30" s="1"/>
  <c r="I14" i="30" l="1"/>
  <c r="O13" i="31"/>
  <c r="E13" i="31"/>
  <c r="C14" i="30"/>
  <c r="I11" i="14"/>
  <c r="E10" i="8"/>
  <c r="I7" i="14" l="1"/>
  <c r="I8" i="14"/>
  <c r="I9" i="14"/>
  <c r="I10"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6" i="14"/>
  <c r="I67" i="14"/>
  <c r="I68" i="14"/>
  <c r="I69" i="14"/>
  <c r="I70" i="14"/>
  <c r="I71" i="14"/>
  <c r="I72" i="14"/>
  <c r="I73" i="14"/>
  <c r="I74" i="14"/>
  <c r="I75" i="14"/>
  <c r="I76" i="14"/>
  <c r="I77" i="14"/>
  <c r="I78" i="14"/>
  <c r="I79" i="14"/>
  <c r="I80" i="14"/>
  <c r="I81" i="14"/>
  <c r="I82" i="14"/>
  <c r="I83" i="14"/>
  <c r="I84" i="14"/>
  <c r="I85" i="14"/>
  <c r="I86" i="14"/>
  <c r="I87" i="14"/>
  <c r="I88" i="14"/>
  <c r="I89" i="14"/>
  <c r="I90" i="14"/>
  <c r="I91" i="14"/>
  <c r="I92" i="14"/>
  <c r="I93" i="14"/>
  <c r="I94" i="14"/>
  <c r="I95" i="14"/>
  <c r="I96" i="14"/>
  <c r="I97" i="14"/>
  <c r="I98" i="14"/>
  <c r="I99" i="14"/>
  <c r="I100" i="14"/>
  <c r="I101" i="14"/>
  <c r="I102" i="14"/>
  <c r="I103" i="14"/>
  <c r="I104" i="14"/>
  <c r="I105" i="14"/>
  <c r="I106" i="14"/>
  <c r="I107" i="14"/>
  <c r="I108" i="14"/>
  <c r="I109" i="14"/>
  <c r="I110" i="14"/>
  <c r="I111" i="14"/>
  <c r="I112" i="14"/>
  <c r="I113" i="14"/>
  <c r="I114" i="14"/>
  <c r="I115" i="14"/>
  <c r="I116" i="14"/>
  <c r="I117" i="14"/>
  <c r="I118" i="14"/>
  <c r="I119" i="14"/>
  <c r="I120" i="14"/>
  <c r="I121" i="14"/>
  <c r="I122" i="14"/>
  <c r="I123" i="14"/>
  <c r="I124" i="14"/>
  <c r="I125" i="14"/>
  <c r="I126" i="14"/>
  <c r="I127" i="14"/>
  <c r="I128" i="14"/>
  <c r="I129" i="14"/>
  <c r="I130" i="14"/>
  <c r="I131" i="14"/>
  <c r="I132" i="14"/>
  <c r="I133" i="14"/>
  <c r="I134" i="14"/>
  <c r="I135" i="14"/>
  <c r="I136" i="14"/>
  <c r="I137" i="14"/>
  <c r="I138" i="14"/>
  <c r="I139" i="14"/>
  <c r="I140" i="14"/>
  <c r="I141" i="14"/>
  <c r="I142" i="14"/>
  <c r="I143" i="14"/>
  <c r="I144" i="14"/>
  <c r="I145" i="14"/>
  <c r="I146" i="14"/>
  <c r="I147" i="14"/>
  <c r="I148" i="14"/>
  <c r="I149" i="14"/>
  <c r="I150" i="14"/>
  <c r="I151" i="14"/>
  <c r="I152" i="14"/>
  <c r="I153" i="14"/>
  <c r="I154" i="14"/>
  <c r="I155" i="14"/>
  <c r="I156" i="14"/>
  <c r="I157" i="14"/>
  <c r="I158" i="14"/>
  <c r="I159" i="14"/>
  <c r="I160" i="14"/>
  <c r="I161" i="14"/>
  <c r="I162" i="14"/>
  <c r="I163" i="14"/>
  <c r="I164" i="14"/>
  <c r="I165" i="14"/>
  <c r="I166" i="14"/>
  <c r="I167" i="14"/>
  <c r="I168" i="14"/>
  <c r="I169" i="14"/>
  <c r="I170" i="14"/>
  <c r="I171" i="14"/>
  <c r="I172" i="14"/>
  <c r="I173" i="14"/>
  <c r="I174" i="14"/>
  <c r="I175" i="14"/>
  <c r="I176" i="14"/>
  <c r="I177" i="14"/>
  <c r="I178" i="14"/>
  <c r="I179" i="14"/>
  <c r="I180" i="14"/>
  <c r="I181" i="14"/>
  <c r="I182" i="14"/>
  <c r="I183" i="14"/>
  <c r="I184" i="14"/>
  <c r="I185" i="14"/>
  <c r="I186" i="14"/>
  <c r="I187" i="14"/>
  <c r="I188" i="14"/>
  <c r="I189" i="14"/>
  <c r="I190" i="14"/>
  <c r="I191" i="14"/>
  <c r="I192" i="14"/>
  <c r="I193" i="14"/>
  <c r="I194" i="14"/>
  <c r="I195" i="14"/>
  <c r="I196" i="14"/>
  <c r="I197" i="14"/>
  <c r="M505" i="5" l="1"/>
  <c r="S505" i="5" s="1"/>
  <c r="U505" i="5" s="1"/>
  <c r="M516" i="5"/>
  <c r="S516" i="5" s="1"/>
  <c r="U516" i="5" s="1"/>
  <c r="M504" i="5"/>
  <c r="S504" i="5" s="1"/>
  <c r="U504" i="5" s="1"/>
  <c r="M515" i="5"/>
  <c r="S515" i="5" s="1"/>
  <c r="U515" i="5" s="1"/>
  <c r="M509" i="5"/>
  <c r="S509" i="5" s="1"/>
  <c r="U509" i="5" s="1"/>
  <c r="M514" i="5"/>
  <c r="S514" i="5" s="1"/>
  <c r="U514" i="5" s="1"/>
  <c r="M513" i="5"/>
  <c r="S513" i="5" s="1"/>
  <c r="U513" i="5" s="1"/>
  <c r="M506" i="5"/>
  <c r="S506" i="5" s="1"/>
  <c r="U506" i="5" s="1"/>
  <c r="M503" i="5"/>
  <c r="S503" i="5" s="1"/>
  <c r="U503" i="5" s="1"/>
  <c r="M481" i="5"/>
  <c r="S481" i="5" s="1"/>
  <c r="U481" i="5" s="1"/>
  <c r="M473" i="5"/>
  <c r="S473" i="5" s="1"/>
  <c r="U473" i="5" s="1"/>
  <c r="M466" i="5"/>
  <c r="M478" i="5"/>
  <c r="S478" i="5" s="1"/>
  <c r="U478" i="5" s="1"/>
  <c r="M467" i="5"/>
  <c r="S467" i="5" s="1"/>
  <c r="U467" i="5" s="1"/>
  <c r="M449" i="5"/>
  <c r="S449" i="5" s="1"/>
  <c r="U449" i="5" s="1"/>
  <c r="M422" i="5"/>
  <c r="S422" i="5" s="1"/>
  <c r="U422" i="5" s="1"/>
  <c r="M492" i="5"/>
  <c r="S492" i="5" s="1"/>
  <c r="U492" i="5" s="1"/>
  <c r="M458" i="5"/>
  <c r="S458" i="5" s="1"/>
  <c r="U458" i="5" s="1"/>
  <c r="M452" i="5"/>
  <c r="S452" i="5" s="1"/>
  <c r="U452" i="5" s="1"/>
  <c r="M479" i="5"/>
  <c r="S479" i="5" s="1"/>
  <c r="U479" i="5" s="1"/>
  <c r="M474" i="5"/>
  <c r="S474" i="5" s="1"/>
  <c r="U474" i="5" s="1"/>
  <c r="M438" i="5"/>
  <c r="S438" i="5" s="1"/>
  <c r="U438" i="5" s="1"/>
  <c r="I201" i="14"/>
  <c r="G215" i="14"/>
  <c r="Q7" i="14"/>
  <c r="O386" i="5"/>
  <c r="O365" i="5"/>
  <c r="Q145" i="14"/>
  <c r="O464" i="5" s="1"/>
  <c r="Q101" i="14"/>
  <c r="O121" i="5" s="1"/>
  <c r="Q92" i="14"/>
  <c r="O112" i="5" s="1"/>
  <c r="Q86" i="14"/>
  <c r="O106" i="5" s="1"/>
  <c r="Q80" i="14"/>
  <c r="O100" i="5" s="1"/>
  <c r="Q57" i="14"/>
  <c r="O74" i="5" s="1"/>
  <c r="Q48" i="14"/>
  <c r="O60" i="5" s="1"/>
  <c r="Q36" i="14"/>
  <c r="Q12" i="14"/>
  <c r="O16" i="5" s="1"/>
  <c r="Q51" i="14"/>
  <c r="O63" i="5" s="1"/>
  <c r="Q42" i="14"/>
  <c r="O47" i="5" s="1"/>
  <c r="Q30" i="14"/>
  <c r="Q24" i="14"/>
  <c r="O28" i="5" s="1"/>
  <c r="Q18" i="14"/>
  <c r="Q10" i="14"/>
  <c r="O14" i="5" s="1"/>
  <c r="O404" i="5"/>
  <c r="Q144" i="14"/>
  <c r="O463" i="5" s="1"/>
  <c r="O229" i="5"/>
  <c r="O406" i="5"/>
  <c r="O366" i="5"/>
  <c r="O203" i="5"/>
  <c r="Q102" i="14"/>
  <c r="O122" i="5" s="1"/>
  <c r="Q87" i="14"/>
  <c r="O107" i="5" s="1"/>
  <c r="O359" i="5"/>
  <c r="Q37" i="14"/>
  <c r="Q19" i="14"/>
  <c r="O412" i="5"/>
  <c r="O387" i="5"/>
  <c r="Q146" i="14"/>
  <c r="O465" i="5" s="1"/>
  <c r="Q108" i="14"/>
  <c r="O415" i="5" s="1"/>
  <c r="Q96" i="14"/>
  <c r="O116" i="5" s="1"/>
  <c r="Q93" i="14"/>
  <c r="O113" i="5" s="1"/>
  <c r="Q81" i="14"/>
  <c r="O101" i="5" s="1"/>
  <c r="Q58" i="14"/>
  <c r="O75" i="5" s="1"/>
  <c r="Q49" i="14"/>
  <c r="O61" i="5" s="1"/>
  <c r="Q43" i="14"/>
  <c r="O48" i="5" s="1"/>
  <c r="Q31" i="14"/>
  <c r="Q25" i="14"/>
  <c r="Q13" i="14"/>
  <c r="O17" i="5" s="1"/>
  <c r="O368" i="5"/>
  <c r="Q110" i="14"/>
  <c r="O417" i="5" s="1"/>
  <c r="Q104" i="14"/>
  <c r="O124" i="5" s="1"/>
  <c r="Q98" i="14"/>
  <c r="O118" i="5" s="1"/>
  <c r="Q95" i="14"/>
  <c r="O115" i="5" s="1"/>
  <c r="Q89" i="14"/>
  <c r="O109" i="5" s="1"/>
  <c r="Q83" i="14"/>
  <c r="O103" i="5" s="1"/>
  <c r="O97" i="5"/>
  <c r="O91" i="5"/>
  <c r="Q60" i="14"/>
  <c r="O77" i="5" s="1"/>
  <c r="Q33" i="14"/>
  <c r="Q27" i="14"/>
  <c r="Q21" i="14"/>
  <c r="Q9" i="14"/>
  <c r="O13" i="5" s="1"/>
  <c r="O413" i="5"/>
  <c r="O407" i="5"/>
  <c r="O388" i="5"/>
  <c r="O367" i="5"/>
  <c r="O188" i="5"/>
  <c r="Q147" i="14"/>
  <c r="O466" i="5" s="1"/>
  <c r="O145" i="5"/>
  <c r="Q109" i="14"/>
  <c r="O416" i="5" s="1"/>
  <c r="Q103" i="14"/>
  <c r="O123" i="5" s="1"/>
  <c r="Q97" i="14"/>
  <c r="O117" i="5" s="1"/>
  <c r="Q94" i="14"/>
  <c r="O114" i="5" s="1"/>
  <c r="Q88" i="14"/>
  <c r="O108" i="5" s="1"/>
  <c r="Q82" i="14"/>
  <c r="O102" i="5" s="1"/>
  <c r="Q59" i="14"/>
  <c r="O76" i="5" s="1"/>
  <c r="Q44" i="14"/>
  <c r="O49" i="5" s="1"/>
  <c r="Q38" i="14"/>
  <c r="Q32" i="14"/>
  <c r="Q26" i="14"/>
  <c r="Q20" i="14"/>
  <c r="Q14" i="14"/>
  <c r="O18" i="5" s="1"/>
  <c r="Q8" i="14"/>
  <c r="O12" i="5" s="1"/>
  <c r="O408" i="5"/>
  <c r="Q15" i="14"/>
  <c r="O19" i="5" s="1"/>
  <c r="O396" i="5"/>
  <c r="Q45" i="14"/>
  <c r="O50" i="5" s="1"/>
  <c r="O414" i="5"/>
  <c r="Q114" i="14"/>
  <c r="O142" i="5" s="1"/>
  <c r="Q112" i="14"/>
  <c r="O419" i="5" s="1"/>
  <c r="Q100" i="14"/>
  <c r="O120" i="5" s="1"/>
  <c r="Q91" i="14"/>
  <c r="O111" i="5" s="1"/>
  <c r="Q85" i="14"/>
  <c r="O105" i="5" s="1"/>
  <c r="Q79" i="14"/>
  <c r="O99" i="5" s="1"/>
  <c r="Q68" i="14"/>
  <c r="O85" i="5" s="1"/>
  <c r="Q62" i="14"/>
  <c r="O79" i="5" s="1"/>
  <c r="Q56" i="14"/>
  <c r="O73" i="5" s="1"/>
  <c r="Q50" i="14"/>
  <c r="O62" i="5" s="1"/>
  <c r="Q47" i="14"/>
  <c r="O59" i="5" s="1"/>
  <c r="Q41" i="14"/>
  <c r="O46" i="5" s="1"/>
  <c r="Q35" i="14"/>
  <c r="Q29" i="14"/>
  <c r="Q23" i="14"/>
  <c r="Q17" i="14"/>
  <c r="O21" i="5" s="1"/>
  <c r="Q11" i="14"/>
  <c r="O15" i="5" s="1"/>
  <c r="O421" i="5"/>
  <c r="O409" i="5"/>
  <c r="O379" i="5"/>
  <c r="O184" i="5"/>
  <c r="Q143" i="14"/>
  <c r="O462" i="5" s="1"/>
  <c r="O147" i="5"/>
  <c r="Q113" i="14"/>
  <c r="O141" i="5" s="1"/>
  <c r="Q111" i="14"/>
  <c r="O418" i="5" s="1"/>
  <c r="Q99" i="14"/>
  <c r="O399" i="5" s="1"/>
  <c r="Q90" i="14"/>
  <c r="O110" i="5" s="1"/>
  <c r="Q84" i="14"/>
  <c r="O104" i="5" s="1"/>
  <c r="O84" i="5"/>
  <c r="Q61" i="14"/>
  <c r="O78" i="5" s="1"/>
  <c r="Q55" i="14"/>
  <c r="O72" i="5" s="1"/>
  <c r="Q46" i="14"/>
  <c r="O58" i="5" s="1"/>
  <c r="Q40" i="14"/>
  <c r="O37" i="5" s="1"/>
  <c r="Q34" i="14"/>
  <c r="Q28" i="14"/>
  <c r="Q22" i="14"/>
  <c r="O26" i="5" s="1"/>
  <c r="Q16" i="14"/>
  <c r="O20" i="5" s="1"/>
  <c r="O13" i="28"/>
  <c r="C13" i="28"/>
  <c r="U11" i="28"/>
  <c r="U14" i="28" s="1"/>
  <c r="S11" i="28"/>
  <c r="S14" i="28" s="1"/>
  <c r="M11" i="28"/>
  <c r="J11" i="28"/>
  <c r="G11" i="28"/>
  <c r="E11" i="28"/>
  <c r="M6" i="23"/>
  <c r="C5" i="8"/>
  <c r="C517" i="5"/>
  <c r="F8" i="26"/>
  <c r="F9" i="26"/>
  <c r="F10" i="26"/>
  <c r="F17" i="26" s="1"/>
  <c r="M483" i="5" l="1"/>
  <c r="S483" i="5" s="1"/>
  <c r="U483" i="5" s="1"/>
  <c r="M468" i="5"/>
  <c r="S468" i="5" s="1"/>
  <c r="U468" i="5" s="1"/>
  <c r="M477" i="5"/>
  <c r="S477" i="5" s="1"/>
  <c r="U477" i="5" s="1"/>
  <c r="O411" i="5"/>
  <c r="O398" i="5"/>
  <c r="O33" i="5"/>
  <c r="O34" i="5"/>
  <c r="O23" i="5"/>
  <c r="O25" i="5"/>
  <c r="O410" i="5"/>
  <c r="O401" i="5"/>
  <c r="O402" i="5"/>
  <c r="O420" i="5"/>
  <c r="S466" i="5"/>
  <c r="U466" i="5" s="1"/>
  <c r="O400" i="5"/>
  <c r="M500" i="5"/>
  <c r="S500" i="5" s="1"/>
  <c r="U500" i="5" s="1"/>
  <c r="M465" i="5"/>
  <c r="S465" i="5" s="1"/>
  <c r="U465" i="5" s="1"/>
  <c r="M480" i="5"/>
  <c r="S480" i="5" s="1"/>
  <c r="U480" i="5" s="1"/>
  <c r="M469" i="5"/>
  <c r="S469" i="5" s="1"/>
  <c r="U469" i="5" s="1"/>
  <c r="M462" i="5"/>
  <c r="S462" i="5" s="1"/>
  <c r="U462" i="5" s="1"/>
  <c r="M464" i="5"/>
  <c r="S464" i="5" s="1"/>
  <c r="U464" i="5" s="1"/>
  <c r="M497" i="5"/>
  <c r="M471" i="5"/>
  <c r="S471" i="5" s="1"/>
  <c r="U471" i="5" s="1"/>
  <c r="M501" i="5"/>
  <c r="S501" i="5" s="1"/>
  <c r="U501" i="5" s="1"/>
  <c r="M475" i="5"/>
  <c r="S475" i="5" s="1"/>
  <c r="U475" i="5" s="1"/>
  <c r="M490" i="5"/>
  <c r="S490" i="5" s="1"/>
  <c r="U490" i="5" s="1"/>
  <c r="M388" i="5"/>
  <c r="S388" i="5" s="1"/>
  <c r="U388" i="5" s="1"/>
  <c r="M426" i="5"/>
  <c r="S426" i="5" s="1"/>
  <c r="U426" i="5" s="1"/>
  <c r="M463" i="5"/>
  <c r="S463" i="5" s="1"/>
  <c r="U463" i="5" s="1"/>
  <c r="M493" i="5"/>
  <c r="S493" i="5" s="1"/>
  <c r="U493" i="5" s="1"/>
  <c r="M461" i="5"/>
  <c r="S461" i="5" s="1"/>
  <c r="U461" i="5" s="1"/>
  <c r="M374" i="5"/>
  <c r="M496" i="5"/>
  <c r="S496" i="5" s="1"/>
  <c r="U496" i="5" s="1"/>
  <c r="M470" i="5"/>
  <c r="S470" i="5" s="1"/>
  <c r="U470" i="5" s="1"/>
  <c r="M499" i="5"/>
  <c r="S499" i="5" s="1"/>
  <c r="U499" i="5" s="1"/>
  <c r="M486" i="5"/>
  <c r="S486" i="5" s="1"/>
  <c r="U486" i="5" s="1"/>
  <c r="M494" i="5"/>
  <c r="S494" i="5" s="1"/>
  <c r="U494" i="5" s="1"/>
  <c r="M495" i="5"/>
  <c r="M498" i="5"/>
  <c r="S498" i="5" s="1"/>
  <c r="U498" i="5" s="1"/>
  <c r="M491" i="5"/>
  <c r="S491" i="5" s="1"/>
  <c r="U491" i="5" s="1"/>
  <c r="M451" i="5"/>
  <c r="S451" i="5" s="1"/>
  <c r="U451" i="5" s="1"/>
  <c r="M484" i="5"/>
  <c r="S484" i="5" s="1"/>
  <c r="U484" i="5" s="1"/>
  <c r="M488" i="5"/>
  <c r="S488" i="5" s="1"/>
  <c r="U488" i="5" s="1"/>
  <c r="M489" i="5"/>
  <c r="S489" i="5" s="1"/>
  <c r="U489" i="5" s="1"/>
  <c r="M476" i="5"/>
  <c r="S476" i="5" s="1"/>
  <c r="U476" i="5" s="1"/>
  <c r="E517" i="5"/>
  <c r="M453" i="5"/>
  <c r="S453" i="5" s="1"/>
  <c r="U453" i="5" s="1"/>
  <c r="M482" i="5"/>
  <c r="S482" i="5" s="1"/>
  <c r="U482" i="5" s="1"/>
  <c r="M472" i="5"/>
  <c r="S472" i="5" s="1"/>
  <c r="U472" i="5" s="1"/>
  <c r="M485" i="5"/>
  <c r="S485" i="5" s="1"/>
  <c r="U485" i="5" s="1"/>
  <c r="M487" i="5"/>
  <c r="S487" i="5" s="1"/>
  <c r="U487" i="5" s="1"/>
  <c r="M502" i="5"/>
  <c r="S502" i="5" s="1"/>
  <c r="U502" i="5" s="1"/>
  <c r="I526" i="15"/>
  <c r="O362" i="5"/>
  <c r="O358" i="5"/>
  <c r="O381" i="5"/>
  <c r="O363" i="5"/>
  <c r="O385" i="5"/>
  <c r="O397" i="5"/>
  <c r="O139" i="5"/>
  <c r="O394" i="5"/>
  <c r="O137" i="5"/>
  <c r="O392" i="5"/>
  <c r="O176" i="5"/>
  <c r="O437" i="5"/>
  <c r="O375" i="5"/>
  <c r="O405" i="5"/>
  <c r="O497" i="5"/>
  <c r="O174" i="5"/>
  <c r="O435" i="5"/>
  <c r="O371" i="5"/>
  <c r="O22" i="5"/>
  <c r="O383" i="5"/>
  <c r="O136" i="5"/>
  <c r="O389" i="5"/>
  <c r="O382" i="5"/>
  <c r="O403" i="5"/>
  <c r="O495" i="5"/>
  <c r="O175" i="5"/>
  <c r="O436" i="5"/>
  <c r="O373" i="5"/>
  <c r="O360" i="5"/>
  <c r="O361" i="5"/>
  <c r="O173" i="5"/>
  <c r="O434" i="5"/>
  <c r="O119" i="5"/>
  <c r="O380" i="5"/>
  <c r="O24" i="5"/>
  <c r="O138" i="5"/>
  <c r="O393" i="5"/>
  <c r="O372" i="5"/>
  <c r="O370" i="5"/>
  <c r="O172" i="5"/>
  <c r="O433" i="5"/>
  <c r="O140" i="5"/>
  <c r="O395" i="5"/>
  <c r="O374" i="5"/>
  <c r="M293" i="5"/>
  <c r="M447" i="5"/>
  <c r="S447" i="5" s="1"/>
  <c r="U447" i="5" s="1"/>
  <c r="M434" i="5"/>
  <c r="M440" i="5"/>
  <c r="S440" i="5" s="1"/>
  <c r="U440" i="5" s="1"/>
  <c r="M384" i="5"/>
  <c r="M355" i="5"/>
  <c r="M460" i="5"/>
  <c r="S460" i="5" s="1"/>
  <c r="U460" i="5" s="1"/>
  <c r="M291" i="5"/>
  <c r="M445" i="5"/>
  <c r="S445" i="5" s="1"/>
  <c r="U445" i="5" s="1"/>
  <c r="M457" i="5"/>
  <c r="S457" i="5" s="1"/>
  <c r="U457" i="5" s="1"/>
  <c r="M436" i="5"/>
  <c r="O134" i="5"/>
  <c r="Q201" i="14"/>
  <c r="O189" i="5"/>
  <c r="O190" i="5"/>
  <c r="O68" i="5"/>
  <c r="O291" i="5"/>
  <c r="O376" i="5"/>
  <c r="O354" i="5"/>
  <c r="O306" i="5"/>
  <c r="O384" i="5"/>
  <c r="O293" i="5"/>
  <c r="O378" i="5"/>
  <c r="O271" i="5"/>
  <c r="O350" i="5"/>
  <c r="O292" i="5"/>
  <c r="O377" i="5"/>
  <c r="O196" i="5"/>
  <c r="O364" i="5"/>
  <c r="O133" i="5"/>
  <c r="O202" i="5"/>
  <c r="O369" i="5"/>
  <c r="O355" i="5"/>
  <c r="O357" i="5"/>
  <c r="O352" i="5"/>
  <c r="O353" i="5"/>
  <c r="O246" i="5"/>
  <c r="O351" i="5"/>
  <c r="O356" i="5"/>
  <c r="O32" i="5"/>
  <c r="O93" i="5"/>
  <c r="O151" i="5"/>
  <c r="O150" i="5"/>
  <c r="O169" i="5"/>
  <c r="O159" i="5"/>
  <c r="O170" i="5"/>
  <c r="O216" i="5"/>
  <c r="O171" i="5"/>
  <c r="O240" i="5"/>
  <c r="O222" i="5"/>
  <c r="O218" i="5"/>
  <c r="O290" i="5"/>
  <c r="O228" i="5"/>
  <c r="O69" i="5"/>
  <c r="O193" i="5"/>
  <c r="O276" i="5"/>
  <c r="O349" i="5"/>
  <c r="O223" i="5"/>
  <c r="O31" i="5"/>
  <c r="M303" i="5"/>
  <c r="M413" i="5"/>
  <c r="S413" i="5" s="1"/>
  <c r="U413" i="5" s="1"/>
  <c r="M294" i="5"/>
  <c r="M343" i="5"/>
  <c r="M324" i="5"/>
  <c r="O166" i="5"/>
  <c r="O187" i="5"/>
  <c r="O27" i="5"/>
  <c r="O177" i="5"/>
  <c r="O199" i="5"/>
  <c r="O160" i="5"/>
  <c r="O197" i="5"/>
  <c r="O149" i="5"/>
  <c r="O152" i="5"/>
  <c r="O156" i="5"/>
  <c r="O168" i="5"/>
  <c r="O67" i="5"/>
  <c r="O181" i="5"/>
  <c r="O154" i="5"/>
  <c r="O191" i="5"/>
  <c r="O143" i="5"/>
  <c r="O180" i="5"/>
  <c r="O238" i="5"/>
  <c r="O267" i="5"/>
  <c r="O330" i="5"/>
  <c r="O92" i="5"/>
  <c r="O252" i="5"/>
  <c r="O315" i="5"/>
  <c r="O280" i="5"/>
  <c r="O341" i="5"/>
  <c r="O255" i="5"/>
  <c r="O318" i="5"/>
  <c r="O286" i="5"/>
  <c r="O347" i="5"/>
  <c r="O186" i="5"/>
  <c r="O233" i="5"/>
  <c r="O301" i="5"/>
  <c r="O236" i="5"/>
  <c r="O304" i="5"/>
  <c r="O256" i="5"/>
  <c r="O319" i="5"/>
  <c r="O266" i="5"/>
  <c r="O329" i="5"/>
  <c r="O279" i="5"/>
  <c r="O340" i="5"/>
  <c r="O262" i="5"/>
  <c r="O325" i="5"/>
  <c r="O285" i="5"/>
  <c r="O346" i="5"/>
  <c r="O270" i="5"/>
  <c r="O333" i="5"/>
  <c r="O98" i="5"/>
  <c r="O258" i="5"/>
  <c r="O321" i="5"/>
  <c r="O230" i="5"/>
  <c r="O298" i="5"/>
  <c r="O195" i="5"/>
  <c r="O182" i="5"/>
  <c r="O275" i="5"/>
  <c r="O337" i="5"/>
  <c r="O146" i="5"/>
  <c r="O201" i="5"/>
  <c r="O81" i="5"/>
  <c r="O278" i="5"/>
  <c r="O339" i="5"/>
  <c r="O261" i="5"/>
  <c r="O324" i="5"/>
  <c r="O227" i="5"/>
  <c r="O297" i="5"/>
  <c r="O167" i="5"/>
  <c r="O213" i="5"/>
  <c r="O253" i="5"/>
  <c r="O316" i="5"/>
  <c r="O272" i="5"/>
  <c r="O334" i="5"/>
  <c r="O89" i="5"/>
  <c r="O283" i="5"/>
  <c r="O344" i="5"/>
  <c r="O155" i="5"/>
  <c r="O192" i="5"/>
  <c r="O239" i="5"/>
  <c r="O96" i="5"/>
  <c r="O226" i="5"/>
  <c r="O296" i="5"/>
  <c r="O178" i="5"/>
  <c r="O224" i="5"/>
  <c r="O294" i="5"/>
  <c r="O264" i="5"/>
  <c r="O327" i="5"/>
  <c r="O257" i="5"/>
  <c r="O320" i="5"/>
  <c r="O251" i="5"/>
  <c r="O314" i="5"/>
  <c r="O30" i="5"/>
  <c r="O235" i="5"/>
  <c r="O303" i="5"/>
  <c r="O217" i="5"/>
  <c r="O29" i="5"/>
  <c r="O95" i="5"/>
  <c r="O215" i="5"/>
  <c r="O273" i="5"/>
  <c r="O335" i="5"/>
  <c r="O249" i="5"/>
  <c r="O312" i="5"/>
  <c r="O219" i="5"/>
  <c r="O259" i="5"/>
  <c r="O322" i="5"/>
  <c r="O268" i="5"/>
  <c r="O331" i="5"/>
  <c r="O94" i="5"/>
  <c r="O162" i="5"/>
  <c r="O198" i="5"/>
  <c r="O245" i="5"/>
  <c r="O311" i="5"/>
  <c r="O45" i="5"/>
  <c r="O35" i="5"/>
  <c r="O284" i="5"/>
  <c r="O345" i="5"/>
  <c r="O80" i="5"/>
  <c r="O287" i="5"/>
  <c r="O348" i="5"/>
  <c r="O82" i="5"/>
  <c r="O157" i="5"/>
  <c r="O194" i="5"/>
  <c r="O241" i="5"/>
  <c r="O307" i="5"/>
  <c r="O83" i="5"/>
  <c r="O158" i="5"/>
  <c r="O221" i="5"/>
  <c r="O289" i="5"/>
  <c r="O144" i="5"/>
  <c r="O263" i="5"/>
  <c r="O326" i="5"/>
  <c r="O179" i="5"/>
  <c r="O225" i="5"/>
  <c r="O295" i="5"/>
  <c r="O265" i="5"/>
  <c r="O328" i="5"/>
  <c r="O135" i="5"/>
  <c r="O214" i="5"/>
  <c r="O254" i="5"/>
  <c r="O317" i="5"/>
  <c r="O243" i="5"/>
  <c r="O309" i="5"/>
  <c r="O282" i="5"/>
  <c r="O343" i="5"/>
  <c r="O244" i="5"/>
  <c r="O310" i="5"/>
  <c r="O231" i="5"/>
  <c r="O299" i="5"/>
  <c r="O281" i="5"/>
  <c r="O342" i="5"/>
  <c r="O153" i="5"/>
  <c r="O237" i="5"/>
  <c r="O305" i="5"/>
  <c r="O183" i="5"/>
  <c r="O274" i="5"/>
  <c r="O336" i="5"/>
  <c r="O90" i="5"/>
  <c r="O164" i="5"/>
  <c r="O200" i="5"/>
  <c r="O250" i="5"/>
  <c r="O313" i="5"/>
  <c r="O165" i="5"/>
  <c r="O242" i="5"/>
  <c r="O308" i="5"/>
  <c r="O234" i="5"/>
  <c r="O302" i="5"/>
  <c r="O163" i="5"/>
  <c r="O148" i="5"/>
  <c r="O185" i="5"/>
  <c r="O232" i="5"/>
  <c r="O300" i="5"/>
  <c r="O269" i="5"/>
  <c r="O332" i="5"/>
  <c r="O277" i="5"/>
  <c r="O338" i="5"/>
  <c r="O220" i="5"/>
  <c r="O288" i="5"/>
  <c r="O260" i="5"/>
  <c r="O323" i="5"/>
  <c r="G11" i="31"/>
  <c r="I11" i="31" s="1"/>
  <c r="G12" i="31"/>
  <c r="I12" i="31" s="1"/>
  <c r="W11" i="28"/>
  <c r="L8" i="26"/>
  <c r="L9" i="26"/>
  <c r="M446" i="5" l="1"/>
  <c r="S446" i="5" s="1"/>
  <c r="U446" i="5" s="1"/>
  <c r="M395" i="5"/>
  <c r="S395" i="5" s="1"/>
  <c r="U395" i="5" s="1"/>
  <c r="M444" i="5"/>
  <c r="S444" i="5" s="1"/>
  <c r="U444" i="5" s="1"/>
  <c r="O517" i="5"/>
  <c r="S495" i="5"/>
  <c r="U495" i="5" s="1"/>
  <c r="M442" i="5"/>
  <c r="S442" i="5" s="1"/>
  <c r="U442" i="5" s="1"/>
  <c r="M352" i="5"/>
  <c r="S352" i="5" s="1"/>
  <c r="U352" i="5" s="1"/>
  <c r="M450" i="5"/>
  <c r="S450" i="5" s="1"/>
  <c r="U450" i="5" s="1"/>
  <c r="S497" i="5"/>
  <c r="U497" i="5" s="1"/>
  <c r="M364" i="5"/>
  <c r="S364" i="5" s="1"/>
  <c r="U364" i="5" s="1"/>
  <c r="M455" i="5"/>
  <c r="S455" i="5" s="1"/>
  <c r="U455" i="5" s="1"/>
  <c r="S374" i="5"/>
  <c r="U374" i="5" s="1"/>
  <c r="M430" i="5"/>
  <c r="S430" i="5" s="1"/>
  <c r="U430" i="5" s="1"/>
  <c r="M370" i="5"/>
  <c r="S370" i="5" s="1"/>
  <c r="U370" i="5" s="1"/>
  <c r="M410" i="5"/>
  <c r="S410" i="5" s="1"/>
  <c r="U410" i="5" s="1"/>
  <c r="M353" i="5"/>
  <c r="S353" i="5" s="1"/>
  <c r="U353" i="5" s="1"/>
  <c r="M401" i="5"/>
  <c r="S401" i="5" s="1"/>
  <c r="U401" i="5" s="1"/>
  <c r="M441" i="5"/>
  <c r="S441" i="5" s="1"/>
  <c r="U441" i="5" s="1"/>
  <c r="S434" i="5"/>
  <c r="U434" i="5" s="1"/>
  <c r="S436" i="5"/>
  <c r="U436" i="5" s="1"/>
  <c r="L17" i="26"/>
  <c r="S384" i="5"/>
  <c r="U384" i="5" s="1"/>
  <c r="M347" i="5"/>
  <c r="S347" i="5" s="1"/>
  <c r="U347" i="5" s="1"/>
  <c r="M288" i="5"/>
  <c r="S288" i="5" s="1"/>
  <c r="U288" i="5" s="1"/>
  <c r="M437" i="5"/>
  <c r="S437" i="5" s="1"/>
  <c r="U437" i="5" s="1"/>
  <c r="M342" i="5"/>
  <c r="S342" i="5" s="1"/>
  <c r="U342" i="5" s="1"/>
  <c r="M320" i="5"/>
  <c r="S320" i="5" s="1"/>
  <c r="U320" i="5" s="1"/>
  <c r="M454" i="5"/>
  <c r="S454" i="5" s="1"/>
  <c r="U454" i="5" s="1"/>
  <c r="M383" i="5"/>
  <c r="S383" i="5" s="1"/>
  <c r="U383" i="5" s="1"/>
  <c r="M429" i="5"/>
  <c r="S429" i="5" s="1"/>
  <c r="U429" i="5" s="1"/>
  <c r="M420" i="5"/>
  <c r="S420" i="5" s="1"/>
  <c r="U420" i="5" s="1"/>
  <c r="M306" i="5"/>
  <c r="S306" i="5" s="1"/>
  <c r="U306" i="5" s="1"/>
  <c r="M357" i="5"/>
  <c r="S357" i="5" s="1"/>
  <c r="U357" i="5" s="1"/>
  <c r="M424" i="5"/>
  <c r="S424" i="5" s="1"/>
  <c r="U424" i="5" s="1"/>
  <c r="M428" i="5"/>
  <c r="S428" i="5" s="1"/>
  <c r="U428" i="5" s="1"/>
  <c r="M369" i="5"/>
  <c r="S369" i="5" s="1"/>
  <c r="U369" i="5" s="1"/>
  <c r="S293" i="5"/>
  <c r="U293" i="5" s="1"/>
  <c r="M289" i="5"/>
  <c r="S289" i="5" s="1"/>
  <c r="U289" i="5" s="1"/>
  <c r="M305" i="5"/>
  <c r="S305" i="5" s="1"/>
  <c r="U305" i="5" s="1"/>
  <c r="M348" i="5"/>
  <c r="S348" i="5" s="1"/>
  <c r="U348" i="5" s="1"/>
  <c r="M358" i="5"/>
  <c r="S358" i="5" s="1"/>
  <c r="U358" i="5" s="1"/>
  <c r="M439" i="5"/>
  <c r="S439" i="5" s="1"/>
  <c r="U439" i="5" s="1"/>
  <c r="M350" i="5"/>
  <c r="S350" i="5" s="1"/>
  <c r="U350" i="5" s="1"/>
  <c r="M282" i="5"/>
  <c r="S282" i="5" s="1"/>
  <c r="U282" i="5" s="1"/>
  <c r="M435" i="5"/>
  <c r="S435" i="5" s="1"/>
  <c r="U435" i="5" s="1"/>
  <c r="M314" i="5"/>
  <c r="S314" i="5" s="1"/>
  <c r="U314" i="5" s="1"/>
  <c r="M425" i="5"/>
  <c r="S425" i="5" s="1"/>
  <c r="U425" i="5" s="1"/>
  <c r="M340" i="5"/>
  <c r="S340" i="5" s="1"/>
  <c r="U340" i="5" s="1"/>
  <c r="M415" i="5"/>
  <c r="S415" i="5" s="1"/>
  <c r="U415" i="5" s="1"/>
  <c r="M339" i="5"/>
  <c r="S339" i="5" s="1"/>
  <c r="U339" i="5" s="1"/>
  <c r="M379" i="5"/>
  <c r="S379" i="5" s="1"/>
  <c r="U379" i="5" s="1"/>
  <c r="M349" i="5"/>
  <c r="S349" i="5" s="1"/>
  <c r="U349" i="5" s="1"/>
  <c r="M308" i="5"/>
  <c r="S308" i="5" s="1"/>
  <c r="U308" i="5" s="1"/>
  <c r="M389" i="5"/>
  <c r="S389" i="5" s="1"/>
  <c r="U389" i="5" s="1"/>
  <c r="M427" i="5"/>
  <c r="S427" i="5" s="1"/>
  <c r="U427" i="5" s="1"/>
  <c r="S355" i="5"/>
  <c r="U355" i="5" s="1"/>
  <c r="S291" i="5"/>
  <c r="U291" i="5" s="1"/>
  <c r="M448" i="5"/>
  <c r="S448" i="5" s="1"/>
  <c r="U448" i="5" s="1"/>
  <c r="M377" i="5"/>
  <c r="S377" i="5" s="1"/>
  <c r="U377" i="5" s="1"/>
  <c r="M329" i="5"/>
  <c r="S329" i="5" s="1"/>
  <c r="U329" i="5" s="1"/>
  <c r="M408" i="5"/>
  <c r="S408" i="5" s="1"/>
  <c r="U408" i="5" s="1"/>
  <c r="M432" i="5"/>
  <c r="S432" i="5" s="1"/>
  <c r="U432" i="5" s="1"/>
  <c r="M405" i="5"/>
  <c r="S405" i="5" s="1"/>
  <c r="U405" i="5" s="1"/>
  <c r="M421" i="5"/>
  <c r="S421" i="5" s="1"/>
  <c r="U421" i="5" s="1"/>
  <c r="M433" i="5"/>
  <c r="S433" i="5" s="1"/>
  <c r="U433" i="5" s="1"/>
  <c r="M459" i="5"/>
  <c r="S459" i="5" s="1"/>
  <c r="U459" i="5" s="1"/>
  <c r="M443" i="5"/>
  <c r="S443" i="5" s="1"/>
  <c r="U443" i="5" s="1"/>
  <c r="M456" i="5"/>
  <c r="S456" i="5" s="1"/>
  <c r="U456" i="5" s="1"/>
  <c r="M431" i="5"/>
  <c r="S431" i="5" s="1"/>
  <c r="U431" i="5" s="1"/>
  <c r="M391" i="5"/>
  <c r="S391" i="5" s="1"/>
  <c r="U391" i="5" s="1"/>
  <c r="M336" i="5"/>
  <c r="S336" i="5" s="1"/>
  <c r="U336" i="5" s="1"/>
  <c r="M423" i="5"/>
  <c r="S423" i="5" s="1"/>
  <c r="U423" i="5" s="1"/>
  <c r="S324" i="5"/>
  <c r="U324" i="5" s="1"/>
  <c r="S343" i="5"/>
  <c r="U343" i="5" s="1"/>
  <c r="M290" i="5"/>
  <c r="S290" i="5" s="1"/>
  <c r="U290" i="5" s="1"/>
  <c r="M406" i="5"/>
  <c r="S406" i="5" s="1"/>
  <c r="U406" i="5" s="1"/>
  <c r="M372" i="5"/>
  <c r="S372" i="5" s="1"/>
  <c r="U372" i="5" s="1"/>
  <c r="M332" i="5"/>
  <c r="S332" i="5" s="1"/>
  <c r="U332" i="5" s="1"/>
  <c r="S303" i="5"/>
  <c r="U303" i="5" s="1"/>
  <c r="M298" i="5"/>
  <c r="S298" i="5" s="1"/>
  <c r="U298" i="5" s="1"/>
  <c r="M385" i="5"/>
  <c r="S385" i="5" s="1"/>
  <c r="U385" i="5" s="1"/>
  <c r="M328" i="5"/>
  <c r="S328" i="5" s="1"/>
  <c r="U328" i="5" s="1"/>
  <c r="M376" i="5"/>
  <c r="S376" i="5" s="1"/>
  <c r="U376" i="5" s="1"/>
  <c r="M321" i="5"/>
  <c r="S321" i="5" s="1"/>
  <c r="U321" i="5" s="1"/>
  <c r="M301" i="5"/>
  <c r="S301" i="5" s="1"/>
  <c r="U301" i="5" s="1"/>
  <c r="M378" i="5"/>
  <c r="S378" i="5" s="1"/>
  <c r="U378" i="5" s="1"/>
  <c r="M375" i="5"/>
  <c r="S375" i="5" s="1"/>
  <c r="U375" i="5" s="1"/>
  <c r="M315" i="5"/>
  <c r="S315" i="5" s="1"/>
  <c r="U315" i="5" s="1"/>
  <c r="M362" i="5"/>
  <c r="S362" i="5" s="1"/>
  <c r="U362" i="5" s="1"/>
  <c r="M302" i="5"/>
  <c r="S302" i="5" s="1"/>
  <c r="U302" i="5" s="1"/>
  <c r="M366" i="5"/>
  <c r="S366" i="5" s="1"/>
  <c r="U366" i="5" s="1"/>
  <c r="M337" i="5"/>
  <c r="S337" i="5" s="1"/>
  <c r="U337" i="5" s="1"/>
  <c r="M392" i="5"/>
  <c r="S392" i="5" s="1"/>
  <c r="U392" i="5" s="1"/>
  <c r="M407" i="5"/>
  <c r="S407" i="5" s="1"/>
  <c r="U407" i="5" s="1"/>
  <c r="M318" i="5"/>
  <c r="S318" i="5" s="1"/>
  <c r="U318" i="5" s="1"/>
  <c r="M330" i="5"/>
  <c r="S330" i="5" s="1"/>
  <c r="U330" i="5" s="1"/>
  <c r="M317" i="5"/>
  <c r="S317" i="5" s="1"/>
  <c r="U317" i="5" s="1"/>
  <c r="M334" i="5"/>
  <c r="S334" i="5" s="1"/>
  <c r="U334" i="5" s="1"/>
  <c r="M411" i="5"/>
  <c r="S411" i="5" s="1"/>
  <c r="U411" i="5" s="1"/>
  <c r="M404" i="5"/>
  <c r="S404" i="5" s="1"/>
  <c r="U404" i="5" s="1"/>
  <c r="M292" i="5"/>
  <c r="S292" i="5" s="1"/>
  <c r="U292" i="5" s="1"/>
  <c r="M371" i="5"/>
  <c r="S371" i="5" s="1"/>
  <c r="U371" i="5" s="1"/>
  <c r="M365" i="5"/>
  <c r="S365" i="5" s="1"/>
  <c r="U365" i="5" s="1"/>
  <c r="M403" i="5"/>
  <c r="S403" i="5" s="1"/>
  <c r="U403" i="5" s="1"/>
  <c r="M346" i="5"/>
  <c r="S346" i="5" s="1"/>
  <c r="U346" i="5" s="1"/>
  <c r="M399" i="5"/>
  <c r="S399" i="5" s="1"/>
  <c r="U399" i="5" s="1"/>
  <c r="M286" i="5"/>
  <c r="S286" i="5" s="1"/>
  <c r="U286" i="5" s="1"/>
  <c r="M412" i="5"/>
  <c r="S412" i="5" s="1"/>
  <c r="U412" i="5" s="1"/>
  <c r="M307" i="5"/>
  <c r="S307" i="5" s="1"/>
  <c r="U307" i="5" s="1"/>
  <c r="M417" i="5"/>
  <c r="S417" i="5" s="1"/>
  <c r="U417" i="5" s="1"/>
  <c r="M300" i="5"/>
  <c r="S300" i="5" s="1"/>
  <c r="U300" i="5" s="1"/>
  <c r="M368" i="5"/>
  <c r="S368" i="5" s="1"/>
  <c r="U368" i="5" s="1"/>
  <c r="M380" i="5"/>
  <c r="S380" i="5" s="1"/>
  <c r="U380" i="5" s="1"/>
  <c r="M331" i="5"/>
  <c r="S331" i="5" s="1"/>
  <c r="U331" i="5" s="1"/>
  <c r="M394" i="5"/>
  <c r="S394" i="5" s="1"/>
  <c r="U394" i="5" s="1"/>
  <c r="M283" i="5"/>
  <c r="S283" i="5" s="1"/>
  <c r="U283" i="5" s="1"/>
  <c r="M386" i="5"/>
  <c r="S386" i="5" s="1"/>
  <c r="U386" i="5" s="1"/>
  <c r="M299" i="5"/>
  <c r="S299" i="5" s="1"/>
  <c r="U299" i="5" s="1"/>
  <c r="M356" i="5"/>
  <c r="S356" i="5" s="1"/>
  <c r="U356" i="5" s="1"/>
  <c r="M402" i="5"/>
  <c r="S402" i="5" s="1"/>
  <c r="U402" i="5" s="1"/>
  <c r="M312" i="5"/>
  <c r="S312" i="5" s="1"/>
  <c r="U312" i="5" s="1"/>
  <c r="M400" i="5"/>
  <c r="S400" i="5" s="1"/>
  <c r="U400" i="5" s="1"/>
  <c r="M387" i="5"/>
  <c r="S387" i="5" s="1"/>
  <c r="U387" i="5" s="1"/>
  <c r="M418" i="5"/>
  <c r="S418" i="5" s="1"/>
  <c r="U418" i="5" s="1"/>
  <c r="M382" i="5"/>
  <c r="S382" i="5" s="1"/>
  <c r="U382" i="5" s="1"/>
  <c r="M414" i="5"/>
  <c r="S414" i="5" s="1"/>
  <c r="U414" i="5" s="1"/>
  <c r="M304" i="5"/>
  <c r="S304" i="5" s="1"/>
  <c r="U304" i="5" s="1"/>
  <c r="M319" i="5"/>
  <c r="S319" i="5" s="1"/>
  <c r="U319" i="5" s="1"/>
  <c r="M335" i="5"/>
  <c r="S335" i="5" s="1"/>
  <c r="U335" i="5" s="1"/>
  <c r="M316" i="5"/>
  <c r="S316" i="5" s="1"/>
  <c r="U316" i="5" s="1"/>
  <c r="M361" i="5"/>
  <c r="S361" i="5" s="1"/>
  <c r="U361" i="5" s="1"/>
  <c r="M381" i="5"/>
  <c r="S381" i="5" s="1"/>
  <c r="U381" i="5" s="1"/>
  <c r="M390" i="5"/>
  <c r="S390" i="5" s="1"/>
  <c r="U390" i="5" s="1"/>
  <c r="M416" i="5"/>
  <c r="S416" i="5" s="1"/>
  <c r="U416" i="5" s="1"/>
  <c r="M354" i="5"/>
  <c r="S354" i="5" s="1"/>
  <c r="U354" i="5" s="1"/>
  <c r="M285" i="5"/>
  <c r="S285" i="5" s="1"/>
  <c r="U285" i="5" s="1"/>
  <c r="M295" i="5"/>
  <c r="S295" i="5" s="1"/>
  <c r="U295" i="5" s="1"/>
  <c r="M344" i="5"/>
  <c r="S344" i="5" s="1"/>
  <c r="U344" i="5" s="1"/>
  <c r="M287" i="5"/>
  <c r="S287" i="5" s="1"/>
  <c r="U287" i="5" s="1"/>
  <c r="M397" i="5"/>
  <c r="S397" i="5" s="1"/>
  <c r="U397" i="5" s="1"/>
  <c r="M351" i="5"/>
  <c r="S351" i="5" s="1"/>
  <c r="U351" i="5" s="1"/>
  <c r="M396" i="5"/>
  <c r="S396" i="5" s="1"/>
  <c r="U396" i="5" s="1"/>
  <c r="M359" i="5"/>
  <c r="S359" i="5" s="1"/>
  <c r="U359" i="5" s="1"/>
  <c r="M363" i="5"/>
  <c r="S363" i="5" s="1"/>
  <c r="U363" i="5" s="1"/>
  <c r="S294" i="5"/>
  <c r="U294" i="5" s="1"/>
  <c r="M393" i="5"/>
  <c r="S393" i="5" s="1"/>
  <c r="U393" i="5" s="1"/>
  <c r="M310" i="5"/>
  <c r="S310" i="5" s="1"/>
  <c r="U310" i="5" s="1"/>
  <c r="M284" i="5"/>
  <c r="S284" i="5" s="1"/>
  <c r="U284" i="5" s="1"/>
  <c r="M419" i="5"/>
  <c r="S419" i="5" s="1"/>
  <c r="U419" i="5" s="1"/>
  <c r="M322" i="5"/>
  <c r="S322" i="5" s="1"/>
  <c r="U322" i="5" s="1"/>
  <c r="M360" i="5"/>
  <c r="S360" i="5" s="1"/>
  <c r="U360" i="5" s="1"/>
  <c r="M311" i="5"/>
  <c r="S311" i="5" s="1"/>
  <c r="U311" i="5" s="1"/>
  <c r="M338" i="5"/>
  <c r="S338" i="5" s="1"/>
  <c r="U338" i="5" s="1"/>
  <c r="M281" i="5"/>
  <c r="S281" i="5" s="1"/>
  <c r="U281" i="5" s="1"/>
  <c r="M327" i="5"/>
  <c r="S327" i="5" s="1"/>
  <c r="U327" i="5" s="1"/>
  <c r="M341" i="5"/>
  <c r="S341" i="5" s="1"/>
  <c r="U341" i="5" s="1"/>
  <c r="M326" i="5"/>
  <c r="S326" i="5" s="1"/>
  <c r="U326" i="5" s="1"/>
  <c r="M323" i="5"/>
  <c r="S323" i="5" s="1"/>
  <c r="U323" i="5" s="1"/>
  <c r="M309" i="5"/>
  <c r="S309" i="5" s="1"/>
  <c r="U309" i="5" s="1"/>
  <c r="M345" i="5"/>
  <c r="S345" i="5" s="1"/>
  <c r="U345" i="5" s="1"/>
  <c r="M398" i="5"/>
  <c r="S398" i="5" s="1"/>
  <c r="U398" i="5" s="1"/>
  <c r="M367" i="5"/>
  <c r="S367" i="5" s="1"/>
  <c r="U367" i="5" s="1"/>
  <c r="M409" i="5"/>
  <c r="S409" i="5" s="1"/>
  <c r="U409" i="5" s="1"/>
  <c r="M297" i="5"/>
  <c r="S297" i="5" s="1"/>
  <c r="U297" i="5" s="1"/>
  <c r="M325" i="5"/>
  <c r="S325" i="5" s="1"/>
  <c r="U325" i="5" s="1"/>
  <c r="M373" i="5"/>
  <c r="S373" i="5" s="1"/>
  <c r="U373" i="5" s="1"/>
  <c r="M313" i="5"/>
  <c r="S313" i="5" s="1"/>
  <c r="U313" i="5" s="1"/>
  <c r="M296" i="5"/>
  <c r="S296" i="5" s="1"/>
  <c r="U296" i="5" s="1"/>
  <c r="M333" i="5"/>
  <c r="S333" i="5" s="1"/>
  <c r="U333" i="5" s="1"/>
  <c r="I13" i="31"/>
  <c r="M12" i="31"/>
  <c r="M176" i="5"/>
  <c r="S176" i="5" s="1"/>
  <c r="U176" i="5" s="1"/>
  <c r="M274" i="5"/>
  <c r="S274" i="5" s="1"/>
  <c r="U274" i="5" s="1"/>
  <c r="M33" i="5"/>
  <c r="S33" i="5" s="1"/>
  <c r="U33" i="5" s="1"/>
  <c r="M155" i="5"/>
  <c r="S155" i="5" s="1"/>
  <c r="U155" i="5" s="1"/>
  <c r="M200" i="5"/>
  <c r="S200" i="5" s="1"/>
  <c r="U200" i="5" s="1"/>
  <c r="M258" i="5"/>
  <c r="S258" i="5" s="1"/>
  <c r="U258" i="5" s="1"/>
  <c r="M65" i="5"/>
  <c r="S65" i="5" s="1"/>
  <c r="U65" i="5" s="1"/>
  <c r="M81" i="5"/>
  <c r="S81" i="5" s="1"/>
  <c r="U81" i="5" s="1"/>
  <c r="M187" i="5"/>
  <c r="S187" i="5" s="1"/>
  <c r="U187" i="5" s="1"/>
  <c r="M185" i="5"/>
  <c r="S185" i="5" s="1"/>
  <c r="U185" i="5" s="1"/>
  <c r="M118" i="5"/>
  <c r="S118" i="5" s="1"/>
  <c r="U118" i="5" s="1"/>
  <c r="M197" i="5"/>
  <c r="S197" i="5" s="1"/>
  <c r="U197" i="5" s="1"/>
  <c r="M147" i="5"/>
  <c r="S147" i="5" s="1"/>
  <c r="U147" i="5" s="1"/>
  <c r="M183" i="5"/>
  <c r="S183" i="5" s="1"/>
  <c r="U183" i="5" s="1"/>
  <c r="M17" i="5"/>
  <c r="M250" i="5"/>
  <c r="S250" i="5" s="1"/>
  <c r="U250" i="5" s="1"/>
  <c r="M210" i="5"/>
  <c r="S210" i="5" s="1"/>
  <c r="U210" i="5" s="1"/>
  <c r="M188" i="5"/>
  <c r="S188" i="5" s="1"/>
  <c r="U188" i="5" s="1"/>
  <c r="M253" i="5"/>
  <c r="S253" i="5" s="1"/>
  <c r="U253" i="5" s="1"/>
  <c r="M121" i="5"/>
  <c r="S121" i="5" s="1"/>
  <c r="U121" i="5" s="1"/>
  <c r="M151" i="5"/>
  <c r="S151" i="5" s="1"/>
  <c r="U151" i="5" s="1"/>
  <c r="M133" i="5"/>
  <c r="S133" i="5" s="1"/>
  <c r="U133" i="5" s="1"/>
  <c r="M105" i="5"/>
  <c r="S105" i="5" s="1"/>
  <c r="U105" i="5" s="1"/>
  <c r="M58" i="5"/>
  <c r="S58" i="5" s="1"/>
  <c r="U58" i="5" s="1"/>
  <c r="M109" i="5"/>
  <c r="S109" i="5" s="1"/>
  <c r="U109" i="5" s="1"/>
  <c r="M70" i="5"/>
  <c r="S70" i="5" s="1"/>
  <c r="U70" i="5" s="1"/>
  <c r="M193" i="5"/>
  <c r="S193" i="5" s="1"/>
  <c r="U193" i="5" s="1"/>
  <c r="M75" i="5"/>
  <c r="S75" i="5" s="1"/>
  <c r="U75" i="5" s="1"/>
  <c r="M92" i="5"/>
  <c r="S92" i="5" s="1"/>
  <c r="U92" i="5" s="1"/>
  <c r="M227" i="5"/>
  <c r="S227" i="5" s="1"/>
  <c r="U227" i="5" s="1"/>
  <c r="M122" i="5"/>
  <c r="S122" i="5" s="1"/>
  <c r="U122" i="5" s="1"/>
  <c r="M189" i="5"/>
  <c r="S189" i="5" s="1"/>
  <c r="U189" i="5" s="1"/>
  <c r="M34" i="5"/>
  <c r="S34" i="5" s="1"/>
  <c r="U34" i="5" s="1"/>
  <c r="M233" i="5"/>
  <c r="S233" i="5" s="1"/>
  <c r="U233" i="5" s="1"/>
  <c r="M35" i="5"/>
  <c r="S35" i="5" s="1"/>
  <c r="U35" i="5" s="1"/>
  <c r="M116" i="5"/>
  <c r="S116" i="5" s="1"/>
  <c r="U116" i="5" s="1"/>
  <c r="M59" i="5"/>
  <c r="S59" i="5" s="1"/>
  <c r="U59" i="5" s="1"/>
  <c r="M143" i="5"/>
  <c r="S143" i="5" s="1"/>
  <c r="U143" i="5" s="1"/>
  <c r="M130" i="5"/>
  <c r="S130" i="5" s="1"/>
  <c r="U130" i="5" s="1"/>
  <c r="M113" i="5"/>
  <c r="S113" i="5" s="1"/>
  <c r="U113" i="5" s="1"/>
  <c r="M91" i="5"/>
  <c r="S91" i="5" s="1"/>
  <c r="U91" i="5" s="1"/>
  <c r="M215" i="5"/>
  <c r="S215" i="5" s="1"/>
  <c r="U215" i="5" s="1"/>
  <c r="M119" i="5"/>
  <c r="S119" i="5" s="1"/>
  <c r="U119" i="5" s="1"/>
  <c r="M62" i="5"/>
  <c r="S62" i="5" s="1"/>
  <c r="U62" i="5" s="1"/>
  <c r="M117" i="5"/>
  <c r="S117" i="5" s="1"/>
  <c r="U117" i="5" s="1"/>
  <c r="M209" i="5"/>
  <c r="S209" i="5" s="1"/>
  <c r="U209" i="5" s="1"/>
  <c r="M184" i="5"/>
  <c r="S184" i="5" s="1"/>
  <c r="U184" i="5" s="1"/>
  <c r="M186" i="5"/>
  <c r="S186" i="5" s="1"/>
  <c r="U186" i="5" s="1"/>
  <c r="M68" i="5"/>
  <c r="S68" i="5" s="1"/>
  <c r="U68" i="5" s="1"/>
  <c r="M123" i="5"/>
  <c r="S123" i="5" s="1"/>
  <c r="U123" i="5" s="1"/>
  <c r="M222" i="5"/>
  <c r="S222" i="5" s="1"/>
  <c r="U222" i="5" s="1"/>
  <c r="M243" i="5"/>
  <c r="S243" i="5" s="1"/>
  <c r="U243" i="5" s="1"/>
  <c r="M74" i="5"/>
  <c r="S74" i="5" s="1"/>
  <c r="U74" i="5" s="1"/>
  <c r="M73" i="5"/>
  <c r="S73" i="5" s="1"/>
  <c r="U73" i="5" s="1"/>
  <c r="M208" i="5"/>
  <c r="S208" i="5" s="1"/>
  <c r="U208" i="5" s="1"/>
  <c r="M146" i="5"/>
  <c r="S146" i="5" s="1"/>
  <c r="U146" i="5" s="1"/>
  <c r="M167" i="5"/>
  <c r="S167" i="5" s="1"/>
  <c r="U167" i="5" s="1"/>
  <c r="M152" i="5"/>
  <c r="S152" i="5" s="1"/>
  <c r="U152" i="5" s="1"/>
  <c r="M180" i="5"/>
  <c r="S180" i="5" s="1"/>
  <c r="U180" i="5" s="1"/>
  <c r="M132" i="5"/>
  <c r="S132" i="5" s="1"/>
  <c r="U132" i="5" s="1"/>
  <c r="M156" i="5"/>
  <c r="S156" i="5" s="1"/>
  <c r="U156" i="5" s="1"/>
  <c r="M120" i="5"/>
  <c r="S120" i="5" s="1"/>
  <c r="U120" i="5" s="1"/>
  <c r="M40" i="5"/>
  <c r="S40" i="5" s="1"/>
  <c r="U40" i="5" s="1"/>
  <c r="M195" i="5"/>
  <c r="S195" i="5" s="1"/>
  <c r="U195" i="5" s="1"/>
  <c r="M80" i="5"/>
  <c r="S80" i="5" s="1"/>
  <c r="U80" i="5" s="1"/>
  <c r="M100" i="5"/>
  <c r="S100" i="5" s="1"/>
  <c r="U100" i="5" s="1"/>
  <c r="M60" i="5"/>
  <c r="S60" i="5" s="1"/>
  <c r="U60" i="5" s="1"/>
  <c r="M64" i="5"/>
  <c r="S64" i="5" s="1"/>
  <c r="U64" i="5" s="1"/>
  <c r="M175" i="5"/>
  <c r="S175" i="5" s="1"/>
  <c r="U175" i="5" s="1"/>
  <c r="M67" i="5"/>
  <c r="S67" i="5" s="1"/>
  <c r="U67" i="5" s="1"/>
  <c r="M63" i="5"/>
  <c r="S63" i="5" s="1"/>
  <c r="U63" i="5" s="1"/>
  <c r="M36" i="5"/>
  <c r="S36" i="5" s="1"/>
  <c r="U36" i="5" s="1"/>
  <c r="M49" i="5"/>
  <c r="S49" i="5" s="1"/>
  <c r="U49" i="5" s="1"/>
  <c r="M21" i="5"/>
  <c r="S21" i="5" s="1"/>
  <c r="U21" i="5" s="1"/>
  <c r="M219" i="5"/>
  <c r="S219" i="5" s="1"/>
  <c r="U219" i="5" s="1"/>
  <c r="M54" i="5"/>
  <c r="S54" i="5" s="1"/>
  <c r="U54" i="5" s="1"/>
  <c r="M37" i="5"/>
  <c r="S37" i="5" s="1"/>
  <c r="U37" i="5" s="1"/>
  <c r="M138" i="5"/>
  <c r="S138" i="5" s="1"/>
  <c r="U138" i="5" s="1"/>
  <c r="M165" i="5"/>
  <c r="S165" i="5" s="1"/>
  <c r="U165" i="5" s="1"/>
  <c r="M224" i="5"/>
  <c r="S224" i="5" s="1"/>
  <c r="U224" i="5" s="1"/>
  <c r="M214" i="5"/>
  <c r="S214" i="5" s="1"/>
  <c r="U214" i="5" s="1"/>
  <c r="M137" i="5"/>
  <c r="S137" i="5" s="1"/>
  <c r="U137" i="5" s="1"/>
  <c r="M194" i="5"/>
  <c r="S194" i="5" s="1"/>
  <c r="U194" i="5" s="1"/>
  <c r="M225" i="5"/>
  <c r="S225" i="5" s="1"/>
  <c r="U225" i="5" s="1"/>
  <c r="M135" i="5"/>
  <c r="S135" i="5" s="1"/>
  <c r="U135" i="5" s="1"/>
  <c r="M134" i="5"/>
  <c r="S134" i="5" s="1"/>
  <c r="U134" i="5" s="1"/>
  <c r="M191" i="5"/>
  <c r="S191" i="5" s="1"/>
  <c r="U191" i="5" s="1"/>
  <c r="M48" i="5"/>
  <c r="S48" i="5" s="1"/>
  <c r="U48" i="5" s="1"/>
  <c r="M263" i="5"/>
  <c r="S263" i="5" s="1"/>
  <c r="U263" i="5" s="1"/>
  <c r="M43" i="5"/>
  <c r="S43" i="5" s="1"/>
  <c r="U43" i="5" s="1"/>
  <c r="M82" i="5"/>
  <c r="S82" i="5" s="1"/>
  <c r="U82" i="5" s="1"/>
  <c r="M182" i="5"/>
  <c r="S182" i="5" s="1"/>
  <c r="U182" i="5" s="1"/>
  <c r="M158" i="5"/>
  <c r="S158" i="5" s="1"/>
  <c r="U158" i="5" s="1"/>
  <c r="M72" i="5"/>
  <c r="S72" i="5" s="1"/>
  <c r="U72" i="5" s="1"/>
  <c r="M164" i="5"/>
  <c r="S164" i="5" s="1"/>
  <c r="U164" i="5" s="1"/>
  <c r="M213" i="5"/>
  <c r="S213" i="5" s="1"/>
  <c r="U213" i="5" s="1"/>
  <c r="M181" i="5"/>
  <c r="S181" i="5" s="1"/>
  <c r="U181" i="5" s="1"/>
  <c r="M101" i="5"/>
  <c r="S101" i="5" s="1"/>
  <c r="U101" i="5" s="1"/>
  <c r="M61" i="5"/>
  <c r="S61" i="5" s="1"/>
  <c r="U61" i="5" s="1"/>
  <c r="M52" i="5"/>
  <c r="S52" i="5" s="1"/>
  <c r="U52" i="5" s="1"/>
  <c r="M41" i="5"/>
  <c r="S41" i="5" s="1"/>
  <c r="U41" i="5" s="1"/>
  <c r="M32" i="5"/>
  <c r="S32" i="5" s="1"/>
  <c r="U32" i="5" s="1"/>
  <c r="M55" i="5"/>
  <c r="S55" i="5" s="1"/>
  <c r="U55" i="5" s="1"/>
  <c r="M163" i="5"/>
  <c r="S163" i="5" s="1"/>
  <c r="U163" i="5" s="1"/>
  <c r="M53" i="5"/>
  <c r="S53" i="5" s="1"/>
  <c r="U53" i="5" s="1"/>
  <c r="M232" i="5"/>
  <c r="S232" i="5" s="1"/>
  <c r="U232" i="5" s="1"/>
  <c r="M112" i="5"/>
  <c r="S112" i="5" s="1"/>
  <c r="U112" i="5" s="1"/>
  <c r="M128" i="5"/>
  <c r="S128" i="5" s="1"/>
  <c r="U128" i="5" s="1"/>
  <c r="M114" i="5"/>
  <c r="S114" i="5" s="1"/>
  <c r="U114" i="5" s="1"/>
  <c r="M89" i="5"/>
  <c r="S89" i="5" s="1"/>
  <c r="U89" i="5" s="1"/>
  <c r="M66" i="5"/>
  <c r="S66" i="5" s="1"/>
  <c r="U66" i="5" s="1"/>
  <c r="M148" i="5"/>
  <c r="S148" i="5" s="1"/>
  <c r="U148" i="5" s="1"/>
  <c r="M142" i="5"/>
  <c r="S142" i="5" s="1"/>
  <c r="U142" i="5" s="1"/>
  <c r="M178" i="5"/>
  <c r="S178" i="5" s="1"/>
  <c r="U178" i="5" s="1"/>
  <c r="M144" i="5"/>
  <c r="S144" i="5" s="1"/>
  <c r="U144" i="5" s="1"/>
  <c r="G13" i="31"/>
  <c r="I9" i="11"/>
  <c r="I12" i="11"/>
  <c r="L28" i="5"/>
  <c r="S12" i="31" l="1"/>
  <c r="E11" i="11"/>
  <c r="I11" i="11" s="1"/>
  <c r="M26" i="5"/>
  <c r="S26" i="5" s="1"/>
  <c r="U26" i="5" s="1"/>
  <c r="M11" i="31"/>
  <c r="K13" i="31"/>
  <c r="M266" i="5"/>
  <c r="S266" i="5" s="1"/>
  <c r="U266" i="5" s="1"/>
  <c r="M104" i="5"/>
  <c r="S104" i="5" s="1"/>
  <c r="U104" i="5" s="1"/>
  <c r="M216" i="5"/>
  <c r="S216" i="5" s="1"/>
  <c r="U216" i="5" s="1"/>
  <c r="M229" i="5"/>
  <c r="S229" i="5" s="1"/>
  <c r="U229" i="5" s="1"/>
  <c r="M161" i="5"/>
  <c r="S161" i="5" s="1"/>
  <c r="U161" i="5" s="1"/>
  <c r="M238" i="5"/>
  <c r="S238" i="5" s="1"/>
  <c r="U238" i="5" s="1"/>
  <c r="M95" i="5"/>
  <c r="S95" i="5" s="1"/>
  <c r="U95" i="5" s="1"/>
  <c r="M275" i="5"/>
  <c r="S275" i="5" s="1"/>
  <c r="U275" i="5" s="1"/>
  <c r="M42" i="5"/>
  <c r="S42" i="5" s="1"/>
  <c r="U42" i="5" s="1"/>
  <c r="M115" i="5"/>
  <c r="S115" i="5" s="1"/>
  <c r="U115" i="5" s="1"/>
  <c r="M262" i="5"/>
  <c r="S262" i="5" s="1"/>
  <c r="U262" i="5" s="1"/>
  <c r="M98" i="5"/>
  <c r="S98" i="5" s="1"/>
  <c r="U98" i="5" s="1"/>
  <c r="M171" i="5"/>
  <c r="S171" i="5" s="1"/>
  <c r="U171" i="5" s="1"/>
  <c r="M69" i="5"/>
  <c r="S69" i="5" s="1"/>
  <c r="U69" i="5" s="1"/>
  <c r="M96" i="5"/>
  <c r="S96" i="5" s="1"/>
  <c r="U96" i="5" s="1"/>
  <c r="M166" i="5"/>
  <c r="S166" i="5" s="1"/>
  <c r="U166" i="5" s="1"/>
  <c r="M93" i="5"/>
  <c r="S93" i="5" s="1"/>
  <c r="U93" i="5" s="1"/>
  <c r="M226" i="5"/>
  <c r="S226" i="5" s="1"/>
  <c r="U226" i="5" s="1"/>
  <c r="M244" i="5"/>
  <c r="S244" i="5" s="1"/>
  <c r="U244" i="5" s="1"/>
  <c r="M159" i="5"/>
  <c r="S159" i="5" s="1"/>
  <c r="U159" i="5" s="1"/>
  <c r="M280" i="5"/>
  <c r="S280" i="5" s="1"/>
  <c r="U280" i="5" s="1"/>
  <c r="M249" i="5"/>
  <c r="S249" i="5" s="1"/>
  <c r="U249" i="5" s="1"/>
  <c r="M265" i="5"/>
  <c r="S265" i="5" s="1"/>
  <c r="U265" i="5" s="1"/>
  <c r="M170" i="5"/>
  <c r="S170" i="5" s="1"/>
  <c r="U170" i="5" s="1"/>
  <c r="M273" i="5"/>
  <c r="S273" i="5" s="1"/>
  <c r="U273" i="5" s="1"/>
  <c r="M254" i="5"/>
  <c r="S254" i="5" s="1"/>
  <c r="U254" i="5" s="1"/>
  <c r="M235" i="5"/>
  <c r="S235" i="5" s="1"/>
  <c r="U235" i="5" s="1"/>
  <c r="M234" i="5"/>
  <c r="S234" i="5" s="1"/>
  <c r="U234" i="5" s="1"/>
  <c r="M261" i="5"/>
  <c r="S261" i="5" s="1"/>
  <c r="U261" i="5" s="1"/>
  <c r="M240" i="5"/>
  <c r="S240" i="5" s="1"/>
  <c r="U240" i="5" s="1"/>
  <c r="M276" i="5"/>
  <c r="S276" i="5" s="1"/>
  <c r="U276" i="5" s="1"/>
  <c r="M13" i="5"/>
  <c r="S13" i="5" s="1"/>
  <c r="U13" i="5" s="1"/>
  <c r="M168" i="5"/>
  <c r="S168" i="5" s="1"/>
  <c r="U168" i="5" s="1"/>
  <c r="M57" i="5"/>
  <c r="S57" i="5" s="1"/>
  <c r="U57" i="5" s="1"/>
  <c r="M255" i="5"/>
  <c r="S255" i="5" s="1"/>
  <c r="U255" i="5" s="1"/>
  <c r="M131" i="5"/>
  <c r="S131" i="5" s="1"/>
  <c r="U131" i="5" s="1"/>
  <c r="M79" i="5"/>
  <c r="S79" i="5" s="1"/>
  <c r="U79" i="5" s="1"/>
  <c r="M190" i="5"/>
  <c r="S190" i="5" s="1"/>
  <c r="U190" i="5" s="1"/>
  <c r="M173" i="5"/>
  <c r="S173" i="5" s="1"/>
  <c r="U173" i="5" s="1"/>
  <c r="M204" i="5"/>
  <c r="S204" i="5" s="1"/>
  <c r="U204" i="5" s="1"/>
  <c r="M157" i="5"/>
  <c r="S157" i="5" s="1"/>
  <c r="U157" i="5" s="1"/>
  <c r="M223" i="5"/>
  <c r="S223" i="5" s="1"/>
  <c r="U223" i="5" s="1"/>
  <c r="M153" i="5"/>
  <c r="S153" i="5" s="1"/>
  <c r="U153" i="5" s="1"/>
  <c r="M247" i="5"/>
  <c r="S247" i="5" s="1"/>
  <c r="U247" i="5" s="1"/>
  <c r="M277" i="5"/>
  <c r="S277" i="5" s="1"/>
  <c r="U277" i="5" s="1"/>
  <c r="M206" i="5"/>
  <c r="S206" i="5" s="1"/>
  <c r="U206" i="5" s="1"/>
  <c r="M259" i="5"/>
  <c r="S259" i="5" s="1"/>
  <c r="U259" i="5" s="1"/>
  <c r="M260" i="5"/>
  <c r="S260" i="5" s="1"/>
  <c r="U260" i="5" s="1"/>
  <c r="M111" i="5"/>
  <c r="S111" i="5" s="1"/>
  <c r="U111" i="5" s="1"/>
  <c r="M239" i="5"/>
  <c r="S239" i="5" s="1"/>
  <c r="U239" i="5" s="1"/>
  <c r="M267" i="5"/>
  <c r="S267" i="5" s="1"/>
  <c r="U267" i="5" s="1"/>
  <c r="M268" i="5"/>
  <c r="S268" i="5" s="1"/>
  <c r="U268" i="5" s="1"/>
  <c r="M211" i="5"/>
  <c r="S211" i="5" s="1"/>
  <c r="U211" i="5" s="1"/>
  <c r="M241" i="5"/>
  <c r="S241" i="5" s="1"/>
  <c r="U241" i="5" s="1"/>
  <c r="M83" i="5"/>
  <c r="S83" i="5" s="1"/>
  <c r="U83" i="5" s="1"/>
  <c r="M141" i="5"/>
  <c r="S141" i="5" s="1"/>
  <c r="U141" i="5" s="1"/>
  <c r="M24" i="5"/>
  <c r="S24" i="5" s="1"/>
  <c r="U24" i="5" s="1"/>
  <c r="M205" i="5"/>
  <c r="S205" i="5" s="1"/>
  <c r="U205" i="5" s="1"/>
  <c r="M196" i="5"/>
  <c r="S196" i="5" s="1"/>
  <c r="U196" i="5" s="1"/>
  <c r="M270" i="5"/>
  <c r="S270" i="5" s="1"/>
  <c r="U270" i="5" s="1"/>
  <c r="M251" i="5"/>
  <c r="S251" i="5" s="1"/>
  <c r="U251" i="5" s="1"/>
  <c r="M248" i="5"/>
  <c r="S248" i="5" s="1"/>
  <c r="U248" i="5" s="1"/>
  <c r="M236" i="5"/>
  <c r="S236" i="5" s="1"/>
  <c r="U236" i="5" s="1"/>
  <c r="M230" i="5"/>
  <c r="S230" i="5" s="1"/>
  <c r="U230" i="5" s="1"/>
  <c r="M47" i="5"/>
  <c r="S47" i="5" s="1"/>
  <c r="U47" i="5" s="1"/>
  <c r="M150" i="5"/>
  <c r="S150" i="5" s="1"/>
  <c r="U150" i="5" s="1"/>
  <c r="M272" i="5"/>
  <c r="S272" i="5" s="1"/>
  <c r="U272" i="5" s="1"/>
  <c r="M139" i="5"/>
  <c r="S139" i="5" s="1"/>
  <c r="U139" i="5" s="1"/>
  <c r="M246" i="5"/>
  <c r="S246" i="5" s="1"/>
  <c r="U246" i="5" s="1"/>
  <c r="M160" i="5"/>
  <c r="S160" i="5" s="1"/>
  <c r="U160" i="5" s="1"/>
  <c r="M149" i="5"/>
  <c r="S149" i="5" s="1"/>
  <c r="U149" i="5" s="1"/>
  <c r="M110" i="5"/>
  <c r="S110" i="5" s="1"/>
  <c r="U110" i="5" s="1"/>
  <c r="M228" i="5"/>
  <c r="S228" i="5" s="1"/>
  <c r="U228" i="5" s="1"/>
  <c r="M162" i="5"/>
  <c r="S162" i="5" s="1"/>
  <c r="U162" i="5" s="1"/>
  <c r="M145" i="5"/>
  <c r="S145" i="5" s="1"/>
  <c r="U145" i="5" s="1"/>
  <c r="M169" i="5"/>
  <c r="S169" i="5" s="1"/>
  <c r="U169" i="5" s="1"/>
  <c r="M140" i="5"/>
  <c r="S140" i="5" s="1"/>
  <c r="U140" i="5" s="1"/>
  <c r="M106" i="5"/>
  <c r="S106" i="5" s="1"/>
  <c r="U106" i="5" s="1"/>
  <c r="M86" i="5"/>
  <c r="S86" i="5" s="1"/>
  <c r="U86" i="5" s="1"/>
  <c r="M87" i="5"/>
  <c r="S87" i="5" s="1"/>
  <c r="U87" i="5" s="1"/>
  <c r="M154" i="5"/>
  <c r="S154" i="5" s="1"/>
  <c r="U154" i="5" s="1"/>
  <c r="M257" i="5"/>
  <c r="S257" i="5" s="1"/>
  <c r="U257" i="5" s="1"/>
  <c r="M271" i="5"/>
  <c r="S271" i="5" s="1"/>
  <c r="U271" i="5" s="1"/>
  <c r="M221" i="5"/>
  <c r="S221" i="5" s="1"/>
  <c r="U221" i="5" s="1"/>
  <c r="M102" i="5"/>
  <c r="S102" i="5" s="1"/>
  <c r="U102" i="5" s="1"/>
  <c r="M174" i="5"/>
  <c r="S174" i="5" s="1"/>
  <c r="U174" i="5" s="1"/>
  <c r="M18" i="5"/>
  <c r="S18" i="5" s="1"/>
  <c r="U18" i="5" s="1"/>
  <c r="M264" i="5"/>
  <c r="S264" i="5" s="1"/>
  <c r="U264" i="5" s="1"/>
  <c r="M279" i="5"/>
  <c r="S279" i="5" s="1"/>
  <c r="U279" i="5" s="1"/>
  <c r="M129" i="5"/>
  <c r="S129" i="5" s="1"/>
  <c r="U129" i="5" s="1"/>
  <c r="M107" i="5"/>
  <c r="S107" i="5" s="1"/>
  <c r="U107" i="5" s="1"/>
  <c r="M56" i="5"/>
  <c r="S56" i="5" s="1"/>
  <c r="U56" i="5" s="1"/>
  <c r="M201" i="5"/>
  <c r="S201" i="5" s="1"/>
  <c r="U201" i="5" s="1"/>
  <c r="M256" i="5"/>
  <c r="S256" i="5" s="1"/>
  <c r="U256" i="5" s="1"/>
  <c r="M125" i="5"/>
  <c r="S125" i="5" s="1"/>
  <c r="U125" i="5" s="1"/>
  <c r="M203" i="5"/>
  <c r="S203" i="5" s="1"/>
  <c r="U203" i="5" s="1"/>
  <c r="M207" i="5"/>
  <c r="S207" i="5" s="1"/>
  <c r="U207" i="5" s="1"/>
  <c r="M202" i="5"/>
  <c r="S202" i="5" s="1"/>
  <c r="U202" i="5" s="1"/>
  <c r="M179" i="5"/>
  <c r="S179" i="5" s="1"/>
  <c r="U179" i="5" s="1"/>
  <c r="M278" i="5"/>
  <c r="S278" i="5" s="1"/>
  <c r="U278" i="5" s="1"/>
  <c r="M199" i="5"/>
  <c r="S199" i="5" s="1"/>
  <c r="U199" i="5" s="1"/>
  <c r="M22" i="5"/>
  <c r="S22" i="5" s="1"/>
  <c r="U22" i="5" s="1"/>
  <c r="M177" i="5"/>
  <c r="S177" i="5" s="1"/>
  <c r="U177" i="5" s="1"/>
  <c r="M127" i="5"/>
  <c r="S127" i="5" s="1"/>
  <c r="U127" i="5" s="1"/>
  <c r="M84" i="5"/>
  <c r="S84" i="5" s="1"/>
  <c r="U84" i="5" s="1"/>
  <c r="M90" i="5"/>
  <c r="S90" i="5" s="1"/>
  <c r="U90" i="5" s="1"/>
  <c r="M192" i="5"/>
  <c r="S192" i="5" s="1"/>
  <c r="U192" i="5" s="1"/>
  <c r="M99" i="5"/>
  <c r="S99" i="5" s="1"/>
  <c r="U99" i="5" s="1"/>
  <c r="M29" i="5"/>
  <c r="S29" i="5" s="1"/>
  <c r="U29" i="5" s="1"/>
  <c r="M242" i="5"/>
  <c r="S242" i="5" s="1"/>
  <c r="U242" i="5" s="1"/>
  <c r="M46" i="5"/>
  <c r="S46" i="5" s="1"/>
  <c r="U46" i="5" s="1"/>
  <c r="M20" i="5"/>
  <c r="S20" i="5" s="1"/>
  <c r="U20" i="5" s="1"/>
  <c r="M126" i="5"/>
  <c r="S126" i="5" s="1"/>
  <c r="U126" i="5" s="1"/>
  <c r="M220" i="5"/>
  <c r="S220" i="5" s="1"/>
  <c r="U220" i="5" s="1"/>
  <c r="M97" i="5"/>
  <c r="S97" i="5" s="1"/>
  <c r="U97" i="5" s="1"/>
  <c r="M103" i="5"/>
  <c r="S103" i="5" s="1"/>
  <c r="U103" i="5" s="1"/>
  <c r="M237" i="5"/>
  <c r="S237" i="5" s="1"/>
  <c r="U237" i="5" s="1"/>
  <c r="M245" i="5"/>
  <c r="S245" i="5" s="1"/>
  <c r="U245" i="5" s="1"/>
  <c r="M39" i="5"/>
  <c r="S39" i="5" s="1"/>
  <c r="U39" i="5" s="1"/>
  <c r="M252" i="5"/>
  <c r="S252" i="5" s="1"/>
  <c r="U252" i="5" s="1"/>
  <c r="M25" i="5"/>
  <c r="S25" i="5" s="1"/>
  <c r="U25" i="5" s="1"/>
  <c r="M217" i="5"/>
  <c r="S217" i="5" s="1"/>
  <c r="U217" i="5" s="1"/>
  <c r="M76" i="5"/>
  <c r="S76" i="5" s="1"/>
  <c r="U76" i="5" s="1"/>
  <c r="M231" i="5"/>
  <c r="S231" i="5" s="1"/>
  <c r="U231" i="5" s="1"/>
  <c r="M108" i="5"/>
  <c r="S108" i="5" s="1"/>
  <c r="U108" i="5" s="1"/>
  <c r="M218" i="5"/>
  <c r="S218" i="5" s="1"/>
  <c r="U218" i="5" s="1"/>
  <c r="M172" i="5"/>
  <c r="S172" i="5" s="1"/>
  <c r="U172" i="5" s="1"/>
  <c r="M77" i="5"/>
  <c r="S77" i="5" s="1"/>
  <c r="U77" i="5" s="1"/>
  <c r="M94" i="5"/>
  <c r="S94" i="5" s="1"/>
  <c r="U94" i="5" s="1"/>
  <c r="M212" i="5"/>
  <c r="S212" i="5" s="1"/>
  <c r="U212" i="5" s="1"/>
  <c r="M269" i="5"/>
  <c r="S269" i="5" s="1"/>
  <c r="U269" i="5" s="1"/>
  <c r="M136" i="5"/>
  <c r="S136" i="5" s="1"/>
  <c r="U136" i="5" s="1"/>
  <c r="M78" i="5"/>
  <c r="S78" i="5" s="1"/>
  <c r="U78" i="5" s="1"/>
  <c r="M124" i="5"/>
  <c r="S124" i="5" s="1"/>
  <c r="U124" i="5" s="1"/>
  <c r="M88" i="5"/>
  <c r="S88" i="5" s="1"/>
  <c r="U88" i="5" s="1"/>
  <c r="M71" i="5"/>
  <c r="S71" i="5" s="1"/>
  <c r="U71" i="5" s="1"/>
  <c r="M85" i="5"/>
  <c r="S85" i="5" s="1"/>
  <c r="U85" i="5" s="1"/>
  <c r="M44" i="5"/>
  <c r="S44" i="5" s="1"/>
  <c r="U44" i="5" s="1"/>
  <c r="M198" i="5"/>
  <c r="S198" i="5" s="1"/>
  <c r="U198" i="5" s="1"/>
  <c r="M30" i="5"/>
  <c r="S30" i="5" s="1"/>
  <c r="U30" i="5" s="1"/>
  <c r="S31" i="5"/>
  <c r="S17" i="5"/>
  <c r="U17" i="5" s="1"/>
  <c r="S11" i="31" l="1"/>
  <c r="S13" i="31" s="1"/>
  <c r="M12" i="5"/>
  <c r="S12" i="5" s="1"/>
  <c r="U12" i="5" s="1"/>
  <c r="M12" i="30"/>
  <c r="S12" i="30" s="1"/>
  <c r="U13" i="31" l="1"/>
  <c r="M38" i="5"/>
  <c r="S38" i="5" s="1"/>
  <c r="U38" i="5" s="1"/>
  <c r="M27" i="5"/>
  <c r="S27" i="5" s="1"/>
  <c r="U27" i="5" s="1"/>
  <c r="M45" i="5"/>
  <c r="S45" i="5" s="1"/>
  <c r="U45" i="5" s="1"/>
  <c r="M16" i="5"/>
  <c r="S16" i="5" s="1"/>
  <c r="U16" i="5" s="1"/>
  <c r="M23" i="5"/>
  <c r="S23" i="5" s="1"/>
  <c r="U23" i="5" s="1"/>
  <c r="M15" i="5"/>
  <c r="S15" i="5" s="1"/>
  <c r="U15" i="5" s="1"/>
  <c r="M19" i="5"/>
  <c r="S19" i="5" s="1"/>
  <c r="U19" i="5" s="1"/>
  <c r="M28" i="5"/>
  <c r="S28" i="5" s="1"/>
  <c r="U28" i="5" s="1"/>
  <c r="M50" i="5"/>
  <c r="S50" i="5" s="1"/>
  <c r="U50" i="5" s="1"/>
  <c r="M51" i="5"/>
  <c r="S51" i="5" s="1"/>
  <c r="U51" i="5" s="1"/>
  <c r="E8" i="27"/>
  <c r="A1" i="27"/>
  <c r="A2" i="27"/>
  <c r="M14" i="5" l="1"/>
  <c r="M517" i="5" s="1"/>
  <c r="R8" i="13"/>
  <c r="L8" i="13"/>
  <c r="S14" i="5" l="1"/>
  <c r="U14" i="5" s="1"/>
  <c r="U517" i="5" s="1"/>
  <c r="S517" i="5" l="1"/>
  <c r="Y6" i="23" l="1"/>
  <c r="E6" i="11" l="1"/>
  <c r="E5" i="8" l="1"/>
  <c r="Q9" i="13"/>
  <c r="P9" i="13"/>
  <c r="N9" i="13"/>
  <c r="J9" i="13"/>
  <c r="H9" i="13"/>
  <c r="R9" i="13" l="1"/>
  <c r="E10" i="11" s="1"/>
  <c r="L9" i="13"/>
  <c r="I10" i="11" l="1"/>
  <c r="S11" i="30" l="1"/>
  <c r="M14" i="30" l="1"/>
  <c r="S14" i="30"/>
  <c r="U14" i="30" l="1"/>
  <c r="I13" i="11" l="1"/>
  <c r="G8" i="11"/>
  <c r="G13" i="11" l="1"/>
  <c r="G10" i="11"/>
  <c r="G11" i="11"/>
  <c r="G9" i="11"/>
  <c r="G12" i="11"/>
  <c r="G14" i="11" l="1"/>
</calcChain>
</file>

<file path=xl/sharedStrings.xml><?xml version="1.0" encoding="utf-8"?>
<sst xmlns="http://schemas.openxmlformats.org/spreadsheetml/2006/main" count="2406" uniqueCount="707">
  <si>
    <t>بهای تمام شده</t>
  </si>
  <si>
    <t>شرکت</t>
  </si>
  <si>
    <t>جمع</t>
  </si>
  <si>
    <t>تعداد</t>
  </si>
  <si>
    <t>خرید طی دوره</t>
  </si>
  <si>
    <t>فروش طی دوره</t>
  </si>
  <si>
    <t>مبلغ</t>
  </si>
  <si>
    <t>تغییرات طی دوره</t>
  </si>
  <si>
    <t>سپرده های بانکی</t>
  </si>
  <si>
    <t>درآمد سود سهام</t>
  </si>
  <si>
    <t>درآمد تغییر ارزش</t>
  </si>
  <si>
    <t>درآمد فروش</t>
  </si>
  <si>
    <t>درآمد سود اوراق</t>
  </si>
  <si>
    <t>درصد از کل درآمدها</t>
  </si>
  <si>
    <t>خالص ارزش فروش</t>
  </si>
  <si>
    <t>درصد به کل دارایی‌ها</t>
  </si>
  <si>
    <t>تاریخ سررسید</t>
  </si>
  <si>
    <t>سهام</t>
  </si>
  <si>
    <t>1- سرمایه گذاری ها</t>
  </si>
  <si>
    <t>1-1-سرمایه‌گذاری در سهام و حق تقدم سهام</t>
  </si>
  <si>
    <t>2- درآمد حاصل از سرمایه گذاری ها</t>
  </si>
  <si>
    <t>1-2-درآمد حاصل از سرمایه­گذاری در سهام و حق تقدم سهام:</t>
  </si>
  <si>
    <t>2-2-درآمد حاصل از سرمایه­گذاری در اوراق بهادار با درآمد ثابت:</t>
  </si>
  <si>
    <t>4-2-سایر درآمدها:</t>
  </si>
  <si>
    <t>سایر درآمدها</t>
  </si>
  <si>
    <t>قیمت بازار هر سهم</t>
  </si>
  <si>
    <t>افزایش</t>
  </si>
  <si>
    <t>کاهش</t>
  </si>
  <si>
    <t>شرح</t>
  </si>
  <si>
    <t>هزینه تنزیل</t>
  </si>
  <si>
    <t>تاریخ دریافت سود</t>
  </si>
  <si>
    <t>خالص درآمد</t>
  </si>
  <si>
    <t>ارزش دفتری</t>
  </si>
  <si>
    <t>سود و زیان ناشی از تغییر قیمت</t>
  </si>
  <si>
    <t>ارزش دفتری برابر است با میانگین موزون خالص ارزش فروش هر سهم/ورقه در ابتدای دوره با خرید طی دوره ضربدر تعداد در پایان دوره</t>
  </si>
  <si>
    <t>سود و زیان ناشی از فروش</t>
  </si>
  <si>
    <t>درآمد حاصل از سرمایه گذاری در اوراق بهادار با درآمد ثابت</t>
  </si>
  <si>
    <t>درآمد حاصل از سرمایه گذاری در سپرده بانکی و گواهی سپرده</t>
  </si>
  <si>
    <t>مبلغ فروش</t>
  </si>
  <si>
    <t xml:space="preserve">صورت وضعیت پرتفوی </t>
  </si>
  <si>
    <t>3-1- سرمایه‌گذاری در  سپرده‌ بانکی</t>
  </si>
  <si>
    <t>1-2</t>
  </si>
  <si>
    <t>2-2</t>
  </si>
  <si>
    <t xml:space="preserve">صورت وضعیت درآمدها </t>
  </si>
  <si>
    <t xml:space="preserve">درآمد سود </t>
  </si>
  <si>
    <t xml:space="preserve"> </t>
  </si>
  <si>
    <t>یادداشت ب</t>
  </si>
  <si>
    <t>یادداشت ج</t>
  </si>
  <si>
    <t>ج- سود(زیان) حاصل از فروش اوراق بهادار</t>
  </si>
  <si>
    <t>یادداشت د</t>
  </si>
  <si>
    <t>2-1-سرمایه‌گذاری در اوراق بهادار با درآمد ثابت یا علی‌الحساب</t>
  </si>
  <si>
    <t>اطلاعات اوراق بهادار با درآمد ثابت</t>
  </si>
  <si>
    <t>نام اوراق</t>
  </si>
  <si>
    <t>تاریخ انتشار اوراق</t>
  </si>
  <si>
    <t>نرخ سود اسمی</t>
  </si>
  <si>
    <t>قیمت بازار هر ورقه</t>
  </si>
  <si>
    <t>گزارش وضعیت پرتفوی ماهانه</t>
  </si>
  <si>
    <t>‫پذیرفته شده در بورس یا فرابورس</t>
  </si>
  <si>
    <t>‫اطلاعات مجمع</t>
  </si>
  <si>
    <t>‫طی دوره</t>
  </si>
  <si>
    <t>‫نام سهام</t>
  </si>
  <si>
    <t>‫تعداد سهام متعلقه در زمان مجمع</t>
  </si>
  <si>
    <t>‫سود متعلق به هر سهم</t>
  </si>
  <si>
    <t>‫جمع درآمد سود سهام</t>
  </si>
  <si>
    <t>‫هزینه تنزیل</t>
  </si>
  <si>
    <t>‫خالص درآمد سود سهام</t>
  </si>
  <si>
    <t>دارایی‌ها</t>
  </si>
  <si>
    <t>درآمدها</t>
  </si>
  <si>
    <t>صندوق سرمایه گذاری با تضمین اصل سرمایه کیان</t>
  </si>
  <si>
    <t>بلی</t>
  </si>
  <si>
    <t>اسنادخزانه-م1بودجه02-050325 (اخزا201)</t>
  </si>
  <si>
    <t>سر. تامین اجتماعی (شستا)</t>
  </si>
  <si>
    <t>اسنادخزانه-م4بودجه01-040917 (اخزا104)</t>
  </si>
  <si>
    <t>‫اوراق بهاداری که ارزش آن‌ها در تاریخ گزارش تعدیل شده</t>
  </si>
  <si>
    <t>‫(بر اساس دستورالعمل نحوه تعیین قیمت خرید و فروش اوراق بهادار در صندوق‌های سرمایه گذاری)</t>
  </si>
  <si>
    <t>‫نام اوراق بهادار</t>
  </si>
  <si>
    <t>‫تعداد</t>
  </si>
  <si>
    <t>‫قیمت تعدیل شده</t>
  </si>
  <si>
    <t>‫درصد تعدیل</t>
  </si>
  <si>
    <t>‫خالص ارزش فروش تعدیل شده</t>
  </si>
  <si>
    <t>‫دلیل تعدیل</t>
  </si>
  <si>
    <t>نرخ سود</t>
  </si>
  <si>
    <t>کوتاه مدت خاورمیانه</t>
  </si>
  <si>
    <t>تعدیل کارمزد کارگزاری</t>
  </si>
  <si>
    <t>ذوب آهن اصفهان (ذوب)</t>
  </si>
  <si>
    <t>بانک ملت (وبملت)</t>
  </si>
  <si>
    <t>پویا زرکان آق دره (فزر)</t>
  </si>
  <si>
    <t>اسناد خزانه-م11بودجه02-050720 (اخزا211)</t>
  </si>
  <si>
    <t>اسناد خزانه-م12بودجه02-050916 (اخزا212)</t>
  </si>
  <si>
    <t>مرابحه آرمان ارگ-کیان071221 (آرمان ارگ072)</t>
  </si>
  <si>
    <t>1407/12/21</t>
  </si>
  <si>
    <t>سود اوراق بهادار با درآمد ثابت و سپرده بانکی</t>
  </si>
  <si>
    <t>‫الف- درآمد سود سهام</t>
  </si>
  <si>
    <t xml:space="preserve"> ب- درآمد ناشی از تغییر قیمت اوراق بهادار</t>
  </si>
  <si>
    <t xml:space="preserve"> د- سود اوراق بهادار با درآمد ثابت</t>
  </si>
  <si>
    <t>بانک تجارت (وتجارت)</t>
  </si>
  <si>
    <t>پالایش نفت اصفهان (شپنا)</t>
  </si>
  <si>
    <t>سر. ایران خودرو (خگستر)</t>
  </si>
  <si>
    <t>گروه بهمن (خبهمن)</t>
  </si>
  <si>
    <t>بانک صادرات ایران (وبصادر)</t>
  </si>
  <si>
    <t>سایپا (خساپا)</t>
  </si>
  <si>
    <t>ایران خودرو (خودرو)</t>
  </si>
  <si>
    <t>فولاد مبارکه اصفهان (فولاد)</t>
  </si>
  <si>
    <t>ملی صنایع مس ایران (فملی)</t>
  </si>
  <si>
    <t>بیمه سامان (بساما)</t>
  </si>
  <si>
    <t>اسنادخزانه-م2بودجه02-050923 (اخزا202)</t>
  </si>
  <si>
    <t>اسناد خزانه-م7بودجه02-040910 (اخزا207)</t>
  </si>
  <si>
    <t>اسناد خزانه-م8بودجه02-041211 (اخزا208)</t>
  </si>
  <si>
    <t>اسناد خزانه-م1-س.قوا03-060615 (اخزا301)</t>
  </si>
  <si>
    <t>بیمه تعاون (وتعاون)</t>
  </si>
  <si>
    <t>درآمد حاصل از سرمایه­گذاری در سهام و حق تقدم سهام</t>
  </si>
  <si>
    <t>درآمد حاصل از سرمایه­گذاری در واحدهای صندوق های سرمایه­گذاری</t>
  </si>
  <si>
    <t>مخابرات ایران (اخابر)</t>
  </si>
  <si>
    <t>1404/04/31</t>
  </si>
  <si>
    <t>1403/12/21</t>
  </si>
  <si>
    <t>اختیارخ ذوب-300-1404/08/28 (ضذوب8013)</t>
  </si>
  <si>
    <t>اختیارخ خساپا-200-1404/08/28 (ضسپا8072)</t>
  </si>
  <si>
    <t>اختیارخ ذوب-200-1404/08/28 (ضذوب8012)</t>
  </si>
  <si>
    <t>3-2</t>
  </si>
  <si>
    <t>4-2</t>
  </si>
  <si>
    <t>5-2</t>
  </si>
  <si>
    <t>1-3-2-مبالغ تخصیص یافته بابت خرید و نگهداری اوراق بهادار با درآمد ثابت (نرخ سود ترجیحی)</t>
  </si>
  <si>
    <t>طرف معامله</t>
  </si>
  <si>
    <t>نوع وابستگی</t>
  </si>
  <si>
    <t>تعداد اوراق</t>
  </si>
  <si>
    <t>بهای تمام شده اوراق</t>
  </si>
  <si>
    <t>نرخ اسمی</t>
  </si>
  <si>
    <t>میانگین نرخ بازده تا سررسید قراردادهای منعقده
(نرخ موثر سالانه)</t>
  </si>
  <si>
    <t>صندوق­ سرمایه­گذاری اختصاصی بازارگردانی تحت مدیریت مدیر صندوق یا اشخاص تحت کنترل یا وابسته *</t>
  </si>
  <si>
    <t>صندوق  سرمایه­گذاری اختصاصی بازارگردانی کیان</t>
  </si>
  <si>
    <t>مرابحه آرمان ارگ-كيان071221</t>
  </si>
  <si>
    <t>*به تفکیک هر یک از صندوق­های سرمایه­گذاری اختصاصی بازارگردانی طرف قرارداد افشا گردد.</t>
  </si>
  <si>
    <t xml:space="preserve">                 </t>
  </si>
  <si>
    <t>با توجه به دستور العمل نحوه تعیین قیمت خرید و فروش اوراق بهادار در صندوق سرمایه گذاری با تضمین اصل سرمایه کیان در خصوص تغییرات قیمت اوراق بهادار تامین مالی اسلامی، بنابر تشخیص مدیر به منظور قرار گرفتن در باز مجاز برای اوراق فوق قیمت کارشناسی لحاظ می گردد.</t>
  </si>
  <si>
    <t>1404/05/31</t>
  </si>
  <si>
    <t>بانک سامان (سامان)</t>
  </si>
  <si>
    <t>اسنادخزانه-م5بودجه01-041015 (اخزا105)</t>
  </si>
  <si>
    <t>تاریخ تشکیل مجمع</t>
  </si>
  <si>
    <t>اختیارخ خودرو-280-1404/10/03 (ضخود1300)</t>
  </si>
  <si>
    <t>اختیارخ وبصادر-340-1404/09/19 (ضصاد9024)</t>
  </si>
  <si>
    <t>اختیارخ فولاد-1600-1404/09/12 (ضفلا9023)</t>
  </si>
  <si>
    <t>اختیارخ وبملت-750-1404/08/21 (ضملت8058)</t>
  </si>
  <si>
    <t>اختیارخ وتجارت-200-1404/08/21 (ضجار8013)</t>
  </si>
  <si>
    <t>اختیارخ وبملت-700-1404/08/21 (ضملت8057)</t>
  </si>
  <si>
    <t>اختیارخ وبملت-650-1404/08/21 (ضملت8056)</t>
  </si>
  <si>
    <t>اختیارخ خودرو-300-1404/08/07 (ضخود8043)</t>
  </si>
  <si>
    <t>اختیارخ شپنا-2400-1404/08/21 (ضشنا8043)</t>
  </si>
  <si>
    <t>اختیارخ خساپا-200-1404/09/26 (ضسپا9012)</t>
  </si>
  <si>
    <t>اختیارخ ذوب-220-1404/09/19 (ضذوب9021)</t>
  </si>
  <si>
    <t>اختیارخ وتجارت-300-1404/08/21 (ضجار8014)</t>
  </si>
  <si>
    <t>اختیارخ ذوب-200-1404/09/19 (ضذوب9020)</t>
  </si>
  <si>
    <t>اختیارخ اخابر-300-1404/09/19 (ضمخا9001)</t>
  </si>
  <si>
    <t>اختیارخ وبصادر-380-1404/09/19 (ضصاد9026)</t>
  </si>
  <si>
    <t>اختیارخ فملی-4000-1404/09/05 (ضملی9022)</t>
  </si>
  <si>
    <t>اختیارخ خودرو-300-1404/10/03 (ضخود1301)</t>
  </si>
  <si>
    <t>یادداشت الف</t>
  </si>
  <si>
    <t>منتهی به 1404/05/31</t>
  </si>
  <si>
    <t>صبا فولاد خلیج فارس (فصبا)</t>
  </si>
  <si>
    <t>اختیارخ فزر-65000-14040804 (ضفزر806)</t>
  </si>
  <si>
    <t>اختیارخ شپنا-2800-1404/08/21 (ضشنا8045)</t>
  </si>
  <si>
    <t>اختیارخ وبملت-700-1404/10/17 (ضملت1002)</t>
  </si>
  <si>
    <t>اختیار خرید شمش طلا-8000000-1404/11/19 (GBBA04C800)</t>
  </si>
  <si>
    <t>اختیار خرید شمش طلا-10000000-1404/11/19 (GBBA04C1000)</t>
  </si>
  <si>
    <t>اختیار خرید شمش طلا-10000000-1404/08/18 (GBAB04C1000)</t>
  </si>
  <si>
    <t>اختیارخ شپنا-2800-1404/10/17 (ضشنا1082)</t>
  </si>
  <si>
    <t>اختیارخ وبملت-650-1404/09/19 (ضملت9024)</t>
  </si>
  <si>
    <t>اختیارخ خودرو-300-1404/09/05 (ضخود9037)</t>
  </si>
  <si>
    <t>اختیارخ فزر-44000-14040804 (ضفزر800)</t>
  </si>
  <si>
    <t>اختیارخ فزر-46000-14040804 (ضفزر801)</t>
  </si>
  <si>
    <t>اختیار خرید شمش طلا-9000000-1404/08/18 (GBAB04C900)</t>
  </si>
  <si>
    <t>اختیارخ شپنا-2600-1404/10/17 (ضشنا1081)</t>
  </si>
  <si>
    <t>اختیارخ فزر-50000-14041007 (ضفزر1003)</t>
  </si>
  <si>
    <t>اختیارخ فزر-55000-14040804 (ضفزر804)</t>
  </si>
  <si>
    <t>اختیار خرید شمش طلا-12000000-1404/11/19 (GBBA04C1200)</t>
  </si>
  <si>
    <t>اختیارخ وبملت-750-1404/11/21 (ضملت1180)</t>
  </si>
  <si>
    <t>اختیارخ خساپا-300-1404/10/24 (ضسپا1033)</t>
  </si>
  <si>
    <t>اختیارخ ذوب-200-1404/11/21 (ضذوب1136)</t>
  </si>
  <si>
    <t>اختیارخ خساپا-280-1404/10/24 (ضسپا1032)</t>
  </si>
  <si>
    <t>اختیارخ ذوب-240-1404/09/19 (ضذوب9022)</t>
  </si>
  <si>
    <t>اختیار خرید شمش طلا-9500000-1404/08/18 (GBAB04C950)</t>
  </si>
  <si>
    <t>اختیارخ ذوب-220-1404/10/17 (ضذوب1010)</t>
  </si>
  <si>
    <t>اختیارخ وبملت-650-1404/10/17 (ضملت1001)</t>
  </si>
  <si>
    <t>اختیارخ خودرو-320-1404/09/05 (ضخود9038)</t>
  </si>
  <si>
    <t>اختیارخ شپنا-3000-1404/08/21 (ضشنا8046)</t>
  </si>
  <si>
    <t>اختیارخ وبملت-750-1404/10/17 (ضملت1003)</t>
  </si>
  <si>
    <t>اختیارخ فزر-60000-14040804 (ضفزر805)</t>
  </si>
  <si>
    <t>اختیارخ خبهمن-1000-1404/09/26 (ضهمن9013)</t>
  </si>
  <si>
    <t>اختیارخ فزر-46000-14041007 (ضفزر1001)</t>
  </si>
  <si>
    <t>اختیارخ فزر-48000-14040804 (ضفزر802)</t>
  </si>
  <si>
    <t>اختیارخ وبملت-800-1404/10/17 (ضملت1004)</t>
  </si>
  <si>
    <t>اختیارخ خساپا-300-1404/08/28 (ضسپا8073)</t>
  </si>
  <si>
    <t>اختیارخ وتجارت-320-1404/10/17 (ضجار1069)</t>
  </si>
  <si>
    <t>اختیارخ خودرو-280-1404/11/01 (ضخود1144)</t>
  </si>
  <si>
    <t>اختیارخ وبملت-800-1404/08/21 (ضملت8059)</t>
  </si>
  <si>
    <t>اختیارخ شپنا-2200-1404/10/17 (ضشنا1079)</t>
  </si>
  <si>
    <t>اختیارخ شپنا-2600-1404/08/21 (ضشنا8044)</t>
  </si>
  <si>
    <t>اختیار خرید شمش طلا-11000000-1404/11/19 (GBBA04C1100)</t>
  </si>
  <si>
    <t>اختیارخ وتجارت-260-1404/10/17 (ضجار1066)</t>
  </si>
  <si>
    <t>اختیارخ فزر-55000-14041007 (ضفزر1004)</t>
  </si>
  <si>
    <t>اختیارخ خودرو-280-1404/09/05 (ضخود9036)</t>
  </si>
  <si>
    <t>اختیارخ وبملت-700-1404/11/21 (ضملت1179)</t>
  </si>
  <si>
    <t>اختیارخ فملی-4500-1404/09/05 (ضملی9023)</t>
  </si>
  <si>
    <t>اختیارخ وبملت-650-1404/11/21 (ضملت1178)</t>
  </si>
  <si>
    <t>اختیارخ خگستر-2400-1404/08/07 (ضستر8049)</t>
  </si>
  <si>
    <t>اختیارخ فزر-60000-14041007 (ضفزر1005)</t>
  </si>
  <si>
    <t>اختیارخ فولاد-1700-1404/09/12 (ضفلا9024)</t>
  </si>
  <si>
    <t>اختیار خرید شمش طلا-11000000-1404/08/18 (GBAB04C1100)</t>
  </si>
  <si>
    <t>اختیار خرید شمش طلا-10500000-1404/11/19 (GBBA04C1050)</t>
  </si>
  <si>
    <t>اختیار خرید شمش طلا-9500000-1404/11/19 (GBBA04C950)</t>
  </si>
  <si>
    <t>اختیارخ شپنا-2400-1404/10/17 (ضشنا1080)</t>
  </si>
  <si>
    <t>اختیارخ وتجارت-240-1404/10/17 (ضجار1065)</t>
  </si>
  <si>
    <t>اختیارخ فزر-50000-14040804 (ضفزر803)</t>
  </si>
  <si>
    <t>اختیارخ فولاد-2200-1404/09/12 (ضفلا9028)</t>
  </si>
  <si>
    <t>اختیارخ خساپا-260-1404/10/24 (ضسپا1031)</t>
  </si>
  <si>
    <t>اختیارخ فزر-48000-14041007 (ضفزر1002)</t>
  </si>
  <si>
    <t>اختیارخ اخابر-280-1404/09/19 (ضمخا9000)</t>
  </si>
  <si>
    <t>اختیارخ فزر-44000-14041007 (ضفزر1000)</t>
  </si>
  <si>
    <t>اختیارخ خودرو-260-1404/11/01 (ضخود1143)</t>
  </si>
  <si>
    <t>اختیارخ ذوب-200-1404/10/17 (ضذوب1009)</t>
  </si>
  <si>
    <t>ایران خودرو دیزل (خاور)</t>
  </si>
  <si>
    <t>سر. صدر تامین (تاصیکو)</t>
  </si>
  <si>
    <t>‫قیمت
پایانی</t>
  </si>
  <si>
    <t>دی بلند مدت</t>
  </si>
  <si>
    <t>پاسارگاد کوتاه مدت</t>
  </si>
  <si>
    <t>اختیارخ ذوب-240-1404/11/21 (ضذوب1138)</t>
  </si>
  <si>
    <t>اختیارخ وبملت-1000-1404/08/21 (ضملت8061)</t>
  </si>
  <si>
    <t>اختیارخ فولاد-1600-1404/11/08 (ضفلا1400)</t>
  </si>
  <si>
    <t>اختیارخ شستا-560-1404/10/10 (ضستا1043)</t>
  </si>
  <si>
    <t>اختیارخ خودرو-280-1404/12/06 (ضخود1241)</t>
  </si>
  <si>
    <t>اختیارخ خودرو-340-1404/09/05 (ضخود9039)</t>
  </si>
  <si>
    <t>اختیارخ وتجارت-400-1404/08/21 (ضجار8015)</t>
  </si>
  <si>
    <t>اختیارخ وبصادر-400-1404/09/19 (ضصاد9027)</t>
  </si>
  <si>
    <t>اختیارخ اخابر-320-1404/09/19 (ضمخا9002)</t>
  </si>
  <si>
    <t>اختیارخ وبملت-700-1404/09/19 (ضملت9025)</t>
  </si>
  <si>
    <t>اختیارخ بساما-7000-14041105 (ضبساما1116)</t>
  </si>
  <si>
    <t>اختیارخ وبصادر-360-1404/09/19 (ضصاد9025)</t>
  </si>
  <si>
    <t>اختیارخ شستا-610-1404/08/14 (ضستا8047)</t>
  </si>
  <si>
    <t>اختیارخ خودرو-380-1404/09/05 (ضخود9041)</t>
  </si>
  <si>
    <t>اختیارخ اخابر-340-1404/11/21 (ضمخا1101)</t>
  </si>
  <si>
    <t>اختیارخ خساپا-320-1404/11/29 (ضسپا1132)</t>
  </si>
  <si>
    <t>اختیارخ وبملت-900-1404/11/21 (ضملت1182)</t>
  </si>
  <si>
    <t>اختیارخ ذوب-240-1404/10/17 (ضذوب1011)</t>
  </si>
  <si>
    <t>اختیارخ شستا-710-1404/10/10 (ضستا1045)</t>
  </si>
  <si>
    <t>اختیارخ خودرو-400-1404/09/05 (ضخود9042)</t>
  </si>
  <si>
    <t>اختیارخ وبملت-800-1404/09/19 (ضملت9027)</t>
  </si>
  <si>
    <t>اختیارخ بساما-6000-14040902 (ضبساما911)</t>
  </si>
  <si>
    <t>اختیارخ خساپا-300-1404/11/29 (ضسپا1131)</t>
  </si>
  <si>
    <t>اختیارخ خگستر-2000-1404/10/03 (ضستر1025)</t>
  </si>
  <si>
    <t>اختیارخ فولاد-1700-1404/11/08 (ضفلا1401)</t>
  </si>
  <si>
    <t>اختیارخ فولاد-1900-1404/09/12 (ضفلا9026)</t>
  </si>
  <si>
    <t>اختیارخ فزر-75000-14041007 (ضفزر1008)</t>
  </si>
  <si>
    <t>اختیارخ خساپا-320-1404/10/24 (ضسپا1034)</t>
  </si>
  <si>
    <t>اختیارخ فزر-70000-14040804 (ضفزر807)</t>
  </si>
  <si>
    <t>اختیارخ وبصادر-400-1404/11/21 (ضصاد1163)</t>
  </si>
  <si>
    <t>اختیارخ ذوب-260-1404/09/19 (ضذوب9023)</t>
  </si>
  <si>
    <t>اختیارخ اخابر-340-1404/09/19 (ضمخا9003)</t>
  </si>
  <si>
    <t>اختیارخ شستا-810-1404/10/10 (ضستا1046)</t>
  </si>
  <si>
    <t>اختیارخ وتجارت-300-1404/10/17 (ضجار1068)</t>
  </si>
  <si>
    <t>اختیارخ تاصیکو-6000-04/09/05 (ضتاص9002)</t>
  </si>
  <si>
    <t>اختیارخ خودرو-300-1404/11/01 (ضخود1145)</t>
  </si>
  <si>
    <t>اختیارخ شستا-710-1404/09/12 (ضستا9035)</t>
  </si>
  <si>
    <t>اختیارخ فزر-65000-14041007 (ضفزر1006)</t>
  </si>
  <si>
    <t>اختیارخ فملی-4500-1404/11/01 (ضملی1402)</t>
  </si>
  <si>
    <t>اختیارخ خساپا-280-1404/11/29 (ضسپا1130)</t>
  </si>
  <si>
    <t>اختیارخ ذوب-220-1404/11/21 (ضذوب1137)</t>
  </si>
  <si>
    <t>اختیارخ شستا-610-1404/09/12 (ضستا9034)</t>
  </si>
  <si>
    <t>اختیارخ فصبا-1600-14040909 (ضفصبا916)</t>
  </si>
  <si>
    <t>اختیارخ وبملت-800-1404/11/21 (ضملت1181)</t>
  </si>
  <si>
    <t>اختیارخ شستا-710-1404/08/14 (ضستا8048)</t>
  </si>
  <si>
    <t>اختیارخ خودرو-450-1404/09/05 (ضخود9043)</t>
  </si>
  <si>
    <t>اختیارخ خساپا-360-1404/10/24 (ضسپا1036)</t>
  </si>
  <si>
    <t>اختیارخ فولاد-2200-1404/11/08 (ضفلا1405)</t>
  </si>
  <si>
    <t>اختیارخ وبملت-900-1404/08/21 (ضملت8060)</t>
  </si>
  <si>
    <t>اختیارخ بساما-6500-14040902 (ضبساما912)</t>
  </si>
  <si>
    <t>اختیارخ خودرو-360-1404/09/05 (ضخود9040)</t>
  </si>
  <si>
    <t>اختیارخ شپنا-3250-1404/08/21 (ضشنا8047)</t>
  </si>
  <si>
    <t>اختیارخ فولاد-2000-1404/09/12 (ضفلا9027)</t>
  </si>
  <si>
    <t>اختیارخ فولاد-1800-1404/09/12 (ضفلا9025)</t>
  </si>
  <si>
    <t>اختیارخ خبهمن-1300-1404/09/26 (ضهمن9016)</t>
  </si>
  <si>
    <t>اختیارخ اخابر-320-1404/11/21 (ضمخا1100)</t>
  </si>
  <si>
    <t>اختیارخ خبهمن-1200-1404/09/26 (ضهمن9015)</t>
  </si>
  <si>
    <t>اختیارخ وبملت-1100-1404/08/21 (ضملت8062)</t>
  </si>
  <si>
    <t>اختیارخ تاصیکو-7000-04/09/05 (ضتاص9004)</t>
  </si>
  <si>
    <t>اختیارخ خودرو-400-1404/08/07 (ضخود8044)</t>
  </si>
  <si>
    <t>اختیارخ خاور-650-14040930 (ضخاور900)</t>
  </si>
  <si>
    <t>اختیارخ فزر-70000-14041007 (ضفزر1007)</t>
  </si>
  <si>
    <t>اختیارخ خودرو-320-1404/10/03 (ضخود1302)</t>
  </si>
  <si>
    <t>اختیارخ خساپا-400-1404/08/28 (ضسپا8074)</t>
  </si>
  <si>
    <t>اختیارخ وبصادر-360-1404/11/21 (ضصاد1161)</t>
  </si>
  <si>
    <t>اختیارخ خبهمن-1100-1404/09/26 (ضهمن9014)</t>
  </si>
  <si>
    <t>اختیارخ خساپا-340-1404/11/29 (ضسپا1133)</t>
  </si>
  <si>
    <t>اختیارخ فملی-3750-1404/11/01 (ضملی1400)</t>
  </si>
  <si>
    <t>اختیارخ تاصیکو-6500-04/09/05 (ضتاص9003)</t>
  </si>
  <si>
    <t>اختیارخ شپنا-3000-1404/10/17 (ضشنا1083)</t>
  </si>
  <si>
    <t>اختیارخ فملی-5000-1404/09/05 (ضملی9024)</t>
  </si>
  <si>
    <t>اختیارخ خساپا-300-1404/09/26 (ضسپا9013)</t>
  </si>
  <si>
    <t>اختیارخ وبملت-750-1404/09/19 (ضملت9026)</t>
  </si>
  <si>
    <t>اختیارخ وبصادر-380-1404/11/21 (ضصاد1162)</t>
  </si>
  <si>
    <t>اختیارخ فولاد-2400-1404/11/08 (ضفلا1406)</t>
  </si>
  <si>
    <t>اختیارخ وتجارت-280-1404/10/17 (ضجار1067)</t>
  </si>
  <si>
    <t>اختیارخ وبملت-900-1404/09/19 (ضملت9028)</t>
  </si>
  <si>
    <t>اختیارخ فملی-4000-1404/11/01 (ضملی1401)</t>
  </si>
  <si>
    <t>اختیارخ تاصیکو-5000-04/09/05 (ضتاص9000)</t>
  </si>
  <si>
    <t>اختیارخ شستا-510-1404/11/08 (ضستا1132)</t>
  </si>
  <si>
    <t>اختیارخ فزر-75000-14040804 (ضفزر808)</t>
  </si>
  <si>
    <t>اختیارخ شستا-810-1404/08/14 (ضستا8034)</t>
  </si>
  <si>
    <t>اختیارخ شستا-810-1404/11/08 (ضستا1136)</t>
  </si>
  <si>
    <t>اختیارخ بساما-8000-14040902 (ضبساما915)</t>
  </si>
  <si>
    <t>اختیارخ شستا-610-1404/10/10 (ضستا1044)</t>
  </si>
  <si>
    <t>اختیارخ شستا-710-1404/11/08 (ضستا1135)</t>
  </si>
  <si>
    <t>اختیارخ شستا-560-1404/11/08 (ضستا1133)</t>
  </si>
  <si>
    <t>اختیارخ بساما-7500-14040902 (ضبساما914)</t>
  </si>
  <si>
    <t>صنایع پتروشیمی خلیج فارس (فارس)</t>
  </si>
  <si>
    <t>اسناد خزانه-م13بودجه02-051021 (اخزا213)</t>
  </si>
  <si>
    <t>1402/06/19</t>
  </si>
  <si>
    <t>1402/12/29</t>
  </si>
  <si>
    <t>1405/03/25</t>
  </si>
  <si>
    <t>1405/09/23</t>
  </si>
  <si>
    <t>1405/07/20</t>
  </si>
  <si>
    <t>1405/09/16</t>
  </si>
  <si>
    <t>1405/10/21</t>
  </si>
  <si>
    <t>توسعه اطلس مفید (اطلس)</t>
  </si>
  <si>
    <t>اهرمی کاریزما (اهرم)</t>
  </si>
  <si>
    <t>صادرات بلند مدت</t>
  </si>
  <si>
    <t>اختیارخ اطلس-65000-14040902 (ضاطلس907)</t>
  </si>
  <si>
    <t>اختیارخ خودرو-400-1404/11/01 (ضخود1150)</t>
  </si>
  <si>
    <t>اختیارخ تاصیکو-5500-04/09/05 (ضتاص9001)</t>
  </si>
  <si>
    <t>اختیارخ خساپا-360-1404/11/29 (ضسپا1134)</t>
  </si>
  <si>
    <t>اختیارخ خودرو-380-1404/10/03 (ضخود1305)</t>
  </si>
  <si>
    <t>اختیارخ خودرو-380-1404/11/01 (ضخود1149)</t>
  </si>
  <si>
    <t>اختیارخ اخابر-400-1404/09/19 (ضمخا9006)</t>
  </si>
  <si>
    <t>اختیارخ خودرو-300-1404/12/06 (ضخود1242)</t>
  </si>
  <si>
    <t>اختیارخ فملی-6000-1404/11/01 (ضملی1405)</t>
  </si>
  <si>
    <t>اختیارخ تاصیکو-8000-04/09/05 (ضتاص9006)</t>
  </si>
  <si>
    <t>اختیارخ خبهمن-1400-1404/09/26 (ضهمن9017)</t>
  </si>
  <si>
    <t>اختیارخ شستا-910-1404/08/14 (ضستا8035)</t>
  </si>
  <si>
    <t>اختیارخ خودرو-360-1404/10/03 (ضخود1304)</t>
  </si>
  <si>
    <t>اختیار خرید شمش طلا-13000000-1405/02/27 (GBOR05C1300)</t>
  </si>
  <si>
    <t>اختیارخ خودرو-340-1404/10/03 (ضخود1303)</t>
  </si>
  <si>
    <t>اختیارخ خساپا-340-1404/10/24 (ضسپا1035)</t>
  </si>
  <si>
    <t>اختیارخ اهرم-15000-1404/09/26 (ضهرم9014)</t>
  </si>
  <si>
    <t>اختیارخ اهرم-18000-1404/09/26 (ضهرم9016)</t>
  </si>
  <si>
    <t>اختیارخ فارس-6000-1404/10/10 (ضفار1000)</t>
  </si>
  <si>
    <t>اختیارخ شستا-1010-1404/10/10 (ضستا1048)</t>
  </si>
  <si>
    <t>اختیارخ اخابر-380-1404/09/19 (ضمخا9005)</t>
  </si>
  <si>
    <t>اختیارخ خبهمن-1100-1404/11/29 (ضهمن1127)</t>
  </si>
  <si>
    <t>اختیارخ خودرو-340-1404/11/01 (ضخود1147)</t>
  </si>
  <si>
    <t>اختیارخ فولاد-1800-1404/11/08 (ضفلا1402)</t>
  </si>
  <si>
    <t>اختیارخ ذوب-260-1404/11/21 (ضذوب1139)</t>
  </si>
  <si>
    <t>اختیارخ شستا-910-1404/11/08 (ضستا1137)</t>
  </si>
  <si>
    <t>اختیارخ وتجارت-380-1404/10/17 (ضجار1072)</t>
  </si>
  <si>
    <t>اختیارخ وبصادر-500-1404/09/19 (ضصاد9029)</t>
  </si>
  <si>
    <t>اختیارخ خگستر-2200-1404/10/03 (ضستر1026)</t>
  </si>
  <si>
    <t>اختیارخ خودرو-360-1404/11/01 (ضخود1148)</t>
  </si>
  <si>
    <t>اختیارخ وبملت-1000-1404/09/19 (ضملت9029)</t>
  </si>
  <si>
    <t>اختیارخ وتجارت-360-1404/10/17 (ضجار1071)</t>
  </si>
  <si>
    <t>اختیارخ اخابر-360-1404/11/21 (ضمخا1102)</t>
  </si>
  <si>
    <t>اختیارخ اخابر-360-1404/09/19 (ضمخا9004)</t>
  </si>
  <si>
    <t>اختیارخ اهرم-18000-1404/10/24 (ضهرم1021)</t>
  </si>
  <si>
    <t>اختیار خرید شمش طلا-12000000-1405/02/27 (GBOR05C1200)</t>
  </si>
  <si>
    <t>اختیارخ وبصادر-450-1404/09/19 (ضصاد9028)</t>
  </si>
  <si>
    <t>اختیارخ وبملت-900-1404/10/17 (ضملت1005)</t>
  </si>
  <si>
    <t>اختیارخ فولاد-2000-1404/11/08 (ضفلا1404)</t>
  </si>
  <si>
    <t>اختیارخ شستا-810-1404/09/12 (ضستا9036)</t>
  </si>
  <si>
    <t>اختیارخ فارس-6500-1404/10/10 (ضفار1001)</t>
  </si>
  <si>
    <t>اختیار خرید شمش طلا-13000000-1404/11/19 (GBBA04C1300)</t>
  </si>
  <si>
    <t>اختیارخ ذوب-260-1404/10/17 (ضذوب1012)</t>
  </si>
  <si>
    <t>اختیارخ فولاد-2600-1404/09/12 (ضفلا9030)</t>
  </si>
  <si>
    <t>اختیارخ شستا-910-1404/10/10 (ضستا1047)</t>
  </si>
  <si>
    <t>اختیارخ شستا-1010-1404/09/12 (ضستا9038)</t>
  </si>
  <si>
    <t>اختیارخ خودرو-320-1404/12/06 (ضخود1243)</t>
  </si>
  <si>
    <t>اختیارخ خودرو-320-1404/11/01 (ضخود1146)</t>
  </si>
  <si>
    <t>اختیارخ خودرو-500-1404/09/05 (ضخود9044)</t>
  </si>
  <si>
    <t>اختیارخ ذوب-280-1404/09/19 (ضذوب9024)</t>
  </si>
  <si>
    <t>اختیارخ وبملت-1100-1404/09/19 (ضملت9030)</t>
  </si>
  <si>
    <t>اختیارخ شستا-910-1404/09/12 (ضستا9037)</t>
  </si>
  <si>
    <t>اختیارخ خودرو-340-1404/12/06 (ضخود1244)</t>
  </si>
  <si>
    <t>اختیارخ خساپا-400-1404/09/26 (ضسپا9014)</t>
  </si>
  <si>
    <t>اختیارخ فولاد-1900-1404/11/08 (ضفلا1403)</t>
  </si>
  <si>
    <t>اختیارخ تاصیکو-9000-04/09/05 (ضتاص9007)</t>
  </si>
  <si>
    <t>اختیارخ وتجارت-340-1404/10/17 (ضجار1070)</t>
  </si>
  <si>
    <t>اختیارخ شپنا-4000-1404/10/17 (ضشنا1087)</t>
  </si>
  <si>
    <t>اختیارخ خساپا-380-1404/10/24 (ضسپا1037)</t>
  </si>
  <si>
    <t>اختیارخ ذوب-300-1404/09/19 (ضذوب9025)</t>
  </si>
  <si>
    <t>اختیارخ شستا-1110-1404/09/12 (ضستا9039)</t>
  </si>
  <si>
    <t>اختیارخ وبملت-1000-1404/10/17 (ضملت1006)</t>
  </si>
  <si>
    <t>اختیارخ خودرو-360-1404/12/06 (ضخود1245)</t>
  </si>
  <si>
    <t>اختیارخ تاصیکو-7500-04/09/05 (ضتاص9005)</t>
  </si>
  <si>
    <t>گوااهی شمش طلا</t>
  </si>
  <si>
    <t>گواهی شمش نقره</t>
  </si>
  <si>
    <t>درآمد حاصل از سرمایه گذاری در گواهش شمش بورس کالا</t>
  </si>
  <si>
    <t>مبلغ شناسایی شده بابت قرارداد خرید و نگهداری اوراق بهادار طی آبان ماه</t>
  </si>
  <si>
    <t>فرابورس ایران (فرابورس)</t>
  </si>
  <si>
    <t>اسنادخزانه-م4بودجه04-051021 (اخزا204)</t>
  </si>
  <si>
    <t>اسنادخزانه-م10بودجه02-051112 (اخزا210)</t>
  </si>
  <si>
    <t>اختیارخ ذوب-320-1404/09/19 (ضذوب9026)</t>
  </si>
  <si>
    <t>1402/12/15</t>
  </si>
  <si>
    <t>1402/12/21</t>
  </si>
  <si>
    <t>1405/11/12</t>
  </si>
  <si>
    <t>صادرات کوتاه مدت</t>
  </si>
  <si>
    <t>اختیارخ خودرو-450-1404/11/01 (ضخود1151)</t>
  </si>
  <si>
    <t>اختیارخ فولاد-3000-1404/10/10 (ضفلا1005)</t>
  </si>
  <si>
    <t>اختیارخ وبملت-1100-1404/10/17 (ضملت1007)</t>
  </si>
  <si>
    <t>اختیارخ شستا-1210-1404/10/10 (ضستا1050)</t>
  </si>
  <si>
    <t>اختیارخ فملی-7500-1404/11/01 (ضملی1408)</t>
  </si>
  <si>
    <t>اختیارخ تاصیکو-6000-04/11/01 (ضتاص1100)</t>
  </si>
  <si>
    <t>اختیارخ وبملت-1000-1404/11/21 (ضملت1183)</t>
  </si>
  <si>
    <t>اختیارخ فزر-80000-14041007 (ضفزر1009)</t>
  </si>
  <si>
    <t>اختیارخ شستا-610-1404/11/08 (ضستا1134)</t>
  </si>
  <si>
    <t>اختیارخ وبملت-1100-1404/11/21 (ضملت1184)</t>
  </si>
  <si>
    <t>اختیارخ شستا-1310-1404/10/10 (ضستا1051)</t>
  </si>
  <si>
    <t>اختیارخ تاصیکو-8000-04/11/01 (ضتاص1104)</t>
  </si>
  <si>
    <t>اختیارخ اخابر-400-1404/11/21 (ضمخا1104)</t>
  </si>
  <si>
    <t>اختیارخ فرابورس-2800-14041105 (ضفرابورس1100)</t>
  </si>
  <si>
    <t>اختیارخ خساپا-400-1404/10/24 (ضسپا1038)</t>
  </si>
  <si>
    <t>اختیارخ وتجارت-400-1404/10/17 (ضجار1073)</t>
  </si>
  <si>
    <t>اختیارخ وبصادر-450-1404/11/21 (ضصاد1164)</t>
  </si>
  <si>
    <t>اختیارخ وتجارت-500-1404/10/17 (ضجار1075)</t>
  </si>
  <si>
    <t>اختیارخ ذوب-320-1404/10/17 (ضذوب1015)</t>
  </si>
  <si>
    <t>اختیارخ خساپا-450-1404/10/24 (ضسپا1039)</t>
  </si>
  <si>
    <t>اختیارخ خبهمن-1300-1404/11/29 (ضهمن1129)</t>
  </si>
  <si>
    <t>اختیارخ خودرو-500-1404/10/03 (ضخود1308)</t>
  </si>
  <si>
    <t>اختیارخ فولاد-2000-1404/10/10 (ضفلا1000)</t>
  </si>
  <si>
    <t>اختیارخ فملی-8000-1404/11/01 (ضملی1409)</t>
  </si>
  <si>
    <t>اختیارخ خگستر-2600-1404/10/03 (ضستر1028)</t>
  </si>
  <si>
    <t>اختیارخ شپنا-3500-1404/10/17 (ضشنا1085)</t>
  </si>
  <si>
    <t>اختیارخ خودرو-500-1404/11/01 (ضخود1152)</t>
  </si>
  <si>
    <t>اختیارخ شستا-1210-1404/11/08 (ضستا1140)</t>
  </si>
  <si>
    <t>اختیارخ تاصیکو-6500-04/11/01 (ضتاص1101)</t>
  </si>
  <si>
    <t>اختیارخ خاور-800-14040930 (ضخاور903)</t>
  </si>
  <si>
    <t>اختیارخ تاصیکو-10000-04/11/01 (ضتاص1106)</t>
  </si>
  <si>
    <t>اختیارخ خساپا-380-1404/11/29 (ضسپا1135)</t>
  </si>
  <si>
    <t>اختیارخ تاصیکو-9000-04/11/01 (ضتاص1105)</t>
  </si>
  <si>
    <t>اختیارخ شپنا-3250-1404/10/17 (ضشنا1084)</t>
  </si>
  <si>
    <t>اختیارخ خودرو-450-1404/10/03 (ضخود1307)</t>
  </si>
  <si>
    <t>اختیارخ تاصیکو-7500-04/11/01 (ضتاص1103)</t>
  </si>
  <si>
    <t>اختیارخ فارس-7500-1404/10/10 (ضفار1003)</t>
  </si>
  <si>
    <t>اختیارخ خبهمن-1500-1404/11/29 (ضهمن1131)</t>
  </si>
  <si>
    <t>اختیارخ وبصادر-500-1404/11/21 (ضصاد1165)</t>
  </si>
  <si>
    <t>اختیارخ فولاد-2800-1404/10/10 (ضفلا1004)</t>
  </si>
  <si>
    <t>اختیارخ فملی-5500-1404/11/01 (ضملی1404)</t>
  </si>
  <si>
    <t>اختیارخ فملی-5000-1404/11/01 (ضملی1403)</t>
  </si>
  <si>
    <t>اختیارخ فملی-7000-1404/11/01 (ضملی1407)</t>
  </si>
  <si>
    <t>اختیارخ خبهمن-1200-1404/11/29 (ضهمن1128)</t>
  </si>
  <si>
    <t>اختیارخ خساپا-400-1404/11/29 (ضسپا1136)</t>
  </si>
  <si>
    <t>اختیارخ فارس-7000-1404/10/10 (ضفار1002)</t>
  </si>
  <si>
    <t>اختیارخ فارس-9000-1404/10/10 (ضفار1005)</t>
  </si>
  <si>
    <t>اختیارخ فولاد-3000-1404/11/08 (ضفلا1409)</t>
  </si>
  <si>
    <t>اختیارخ اخابر-450-1404/11/21 (ضمخا1105)</t>
  </si>
  <si>
    <t>اختیارخ خگستر-2800-1404/10/03 (ضستر1029)</t>
  </si>
  <si>
    <t>اختیارخ فولاد-2200-1404/10/10 (ضفلا1001)</t>
  </si>
  <si>
    <t>اختیارخ خاور-700-14040930 (ضخاور901)</t>
  </si>
  <si>
    <t>اختیارخ خاور-750-14040930 (ضخاور902)</t>
  </si>
  <si>
    <t>اختیارخ فملی-9000-1404/11/01 (ضملی1410)</t>
  </si>
  <si>
    <t>اختیارخ خگستر-2400-1404/10/03 (ضستر1027)</t>
  </si>
  <si>
    <t>اختیارخ شپنا-3750-1404/10/17 (ضشنا1086)</t>
  </si>
  <si>
    <t>اختیارخ فزر-85000-14041007 (ضفزر1010)</t>
  </si>
  <si>
    <t>اختیارخ فصبا-1900-14041105 (ضفصبا1132)</t>
  </si>
  <si>
    <t>اختیارخ ذوب-360-1404/10/17 (ضذوب1017)</t>
  </si>
  <si>
    <t>اختیارخ وبملت-1200-1404/10/17 (ضملت1008)</t>
  </si>
  <si>
    <t>اختیارخ خودرو-400-1404/10/03 (ضخود1306)</t>
  </si>
  <si>
    <t>اختیارخ ذوب-300-1404/10/17 (ضذوب1014)</t>
  </si>
  <si>
    <t>اختیارخ شستا-1110-1404/10/10 (ضستا1049)</t>
  </si>
  <si>
    <t>اختیارخ تاصیکو-7000-04/11/01 (ضتاص1102)</t>
  </si>
  <si>
    <t>اختیارخ فولاد-2600-1404/11/08 (ضفلا1407)</t>
  </si>
  <si>
    <t>اختیارخ فملی-6500-1404/11/01 (ضملی1406)</t>
  </si>
  <si>
    <t>اختیارخ خودرو-380-1404/12/06 (ضخود1246)</t>
  </si>
  <si>
    <t>اختیارخ فولاد-2400-1404/10/10 (ضفلا1002)</t>
  </si>
  <si>
    <t>اختیارخ فولاد-2600-1404/10/10 (ضفلا1003)</t>
  </si>
  <si>
    <t>اختیارخ خودرو-400-1404/12/06 (ضخود1247)</t>
  </si>
  <si>
    <t>اختیارخ ذوب-300-1404/11/21 (ضذوب1141)</t>
  </si>
  <si>
    <t>اختیارخ فزر-90000-14041007 (ضفزر1011)</t>
  </si>
  <si>
    <t>اختیارخ اخابر-380-1404/11/21 (ضمخا1103)</t>
  </si>
  <si>
    <t>اختیارخ شستا-1010-1404/11/08 (ضستا1138)</t>
  </si>
  <si>
    <t>مس کاتد (CD1COP0001)</t>
  </si>
  <si>
    <t>‫صورت وضعیت پورتفوی</t>
  </si>
  <si>
    <t>‫اطلاعات آماری مرتبط با موقعیت‌های اخذ شده در اوراق اختیار معامله توسط صندوق سرمایه‌گذاری:</t>
  </si>
  <si>
    <t>‫نوع اختیار</t>
  </si>
  <si>
    <t>‫نوع موقعیت</t>
  </si>
  <si>
    <t>‫تعداد اوراق</t>
  </si>
  <si>
    <t>‫قیمت اعمال</t>
  </si>
  <si>
    <t>‫تاریخ اعمال</t>
  </si>
  <si>
    <t>موقعیت فروش</t>
  </si>
  <si>
    <t>1405/02/27</t>
  </si>
  <si>
    <t>اختیارخ خودرو-550-1404/11/01 (ضخود1153)</t>
  </si>
  <si>
    <t>اختیارخ شستا-1110-1404/11/08 (ضستا1139)</t>
  </si>
  <si>
    <t>اختیارخ فولاد-2800-1404/11/08 (ضفلا1408)</t>
  </si>
  <si>
    <t>اختیارخ فولاد-3250-1404/11/08 (ضفلا1410)</t>
  </si>
  <si>
    <t>اختیارخ فولاد-3500-1404/11/08 (ضفلا1411)</t>
  </si>
  <si>
    <t>اختیارخ خساپا-450-1404/11/29 (ضسپا1137)</t>
  </si>
  <si>
    <t>اختیارخ خودرو-450-1404/12/06 (ضخود1248)</t>
  </si>
  <si>
    <t>اختیارخ خودرو-500-1404/12/06 (ضخود1249)</t>
  </si>
  <si>
    <t>اختیارخ خساپا-340-1405/02/30 (ضسپا2026)</t>
  </si>
  <si>
    <t>اختیارخ خساپا-360-1405/02/30 (ضسپا2027)</t>
  </si>
  <si>
    <t>اختیارخ خساپا-380-1405/02/30 (ضسپا2028)</t>
  </si>
  <si>
    <t>اختیارخ خودرو-400-1405/03/05 (ضخود3102)</t>
  </si>
  <si>
    <t>اختیارخ ذوب-300-1405/03/20 (ضذوب3045)</t>
  </si>
  <si>
    <t>اختیارخ خساپا-360-1405/03/27 (ضسپا3052)</t>
  </si>
  <si>
    <t>1405/02/30</t>
  </si>
  <si>
    <t>1405/03/05</t>
  </si>
  <si>
    <t>1405/03/20</t>
  </si>
  <si>
    <t>1405/03/27</t>
  </si>
  <si>
    <t>خرید</t>
  </si>
  <si>
    <t>اختیارخ وبملت-1200-1404/11/21 (ضملت1185)</t>
  </si>
  <si>
    <t>اسنادخزانه-م3بودجه03-050818 (اخزا203)</t>
  </si>
  <si>
    <t>اسناد خزانه-م2بودجه04-070614 (اخزا402)</t>
  </si>
  <si>
    <t>1403/11/27</t>
  </si>
  <si>
    <t>1404/06/16</t>
  </si>
  <si>
    <t>1405/08/18</t>
  </si>
  <si>
    <t>1406/06/15</t>
  </si>
  <si>
    <t>1407/06/14</t>
  </si>
  <si>
    <t>بانک پاسارگاد</t>
  </si>
  <si>
    <t>بانک دی</t>
  </si>
  <si>
    <t>بانک گردشگری</t>
  </si>
  <si>
    <t>بانک صادرات</t>
  </si>
  <si>
    <t>بانک ملت</t>
  </si>
  <si>
    <t>بانک خاورمیانه</t>
  </si>
  <si>
    <t>گواهی سپرده شمش نقره (شمش نقره)</t>
  </si>
  <si>
    <t>سر. ایران خودرو (حق تقدم) (خگسترح)</t>
  </si>
  <si>
    <t>1404/11/28</t>
  </si>
  <si>
    <t>دی کوتاه مدت</t>
  </si>
  <si>
    <t>اختیارخ شستا-1100-1405/04/10 (ضستا4036)</t>
  </si>
  <si>
    <t>اختیارخ فملی-11000-1405/03/05 (ضملی3057)</t>
  </si>
  <si>
    <t>اختیارخ شستا-1200-1405/03/13 (ضستا3037)</t>
  </si>
  <si>
    <t>اختیارخ خودرو-400-1405/04/10 (ضخود4056)</t>
  </si>
  <si>
    <t>اختیارخ فملی-12000-1405/03/05 (ضملی3058)</t>
  </si>
  <si>
    <t>اختیارخ فملی-10000-1405/03/05 (ضملی3056)</t>
  </si>
  <si>
    <t>اختیارخ خساپا-340-1405/03/27 (ضسپا3051)</t>
  </si>
  <si>
    <t>اختیارخ ذوب-320-1404/11/21 (ضذوب1142)</t>
  </si>
  <si>
    <t>گواهی شمش طلا CD1G0B0001 (شمش طلا)</t>
  </si>
  <si>
    <t>سر. صدر تامین (حق تقدم) (تاصیکوح)</t>
  </si>
  <si>
    <t>برای ماه منتهی به 1404/12/29</t>
  </si>
  <si>
    <t>اختیارخ خساپا-340-1405/04/24 (ضسپا4021)</t>
  </si>
  <si>
    <t>اختیارخ خساپا-360-1405/04/24 (ضسپا4022)</t>
  </si>
  <si>
    <t>اختیارخ خساپا-380-1405/04/24 (ضسپا4023)</t>
  </si>
  <si>
    <t>اختیارخ خساپا-400-1405/04/24 (ضسپا4024)</t>
  </si>
  <si>
    <t>1405/04/10</t>
  </si>
  <si>
    <t>1405/04/24</t>
  </si>
  <si>
    <t>1405/03/21</t>
  </si>
  <si>
    <t>ملت کوتاه مدت</t>
  </si>
  <si>
    <t>1405/01/31</t>
  </si>
  <si>
    <t>1405/03/13</t>
  </si>
  <si>
    <t>فولاد مبارکه اصفهان</t>
  </si>
  <si>
    <t>برای ماه منتهی به 1405/02/31</t>
  </si>
  <si>
    <t>1405/02/31</t>
  </si>
  <si>
    <t>اختیارخ شستا-710-1405/02/30 (ضستا1233)</t>
  </si>
  <si>
    <t>اختیارخ شستا-810-1405/02/30 (ضستا1234)</t>
  </si>
  <si>
    <t>اختیارخ شستا-910-1405/02/30 (ضستا1235)</t>
  </si>
  <si>
    <t>اختیارخ شستا-1010-1405/02/30 (ضستا1236)</t>
  </si>
  <si>
    <t>اختیارخ شستا-1110-1405/02/30 (ضستا1237)</t>
  </si>
  <si>
    <t>اختیارخ ذوب-220-1405/02/30 (ضذوب1209)</t>
  </si>
  <si>
    <t>اختیارخ ذوب-240-1405/02/30 (ضذوب1210)</t>
  </si>
  <si>
    <t>اختیارخ ذوب-260-1405/02/30 (ضذوب1211)</t>
  </si>
  <si>
    <t>اختیارخ ذوب-280-1405/02/30 (ضذوب1212)</t>
  </si>
  <si>
    <t>اختیارخ ذوب-300-1405/02/30 (ضذوب1213)</t>
  </si>
  <si>
    <t>اختیارخ ذوب-320-1405/02/30 (ضذوب1214)</t>
  </si>
  <si>
    <t>اختیارخ وبملت-563-1405/02/30 (ضملت1200)</t>
  </si>
  <si>
    <t>اختیارخ وبملت-633-1405/02/30 (ضملت1201)</t>
  </si>
  <si>
    <t>اختیارخ وبملت-703-1405/02/30 (ضملت1202)</t>
  </si>
  <si>
    <t>اختیارخ وبملت-774-1405/02/30 (ضملت1203)</t>
  </si>
  <si>
    <t>اختیارخ وبملت-844-1405/02/30 (ضملت1204)</t>
  </si>
  <si>
    <t>اختیارخ خساپا-320-1405/02/30 (ضسپا1241)</t>
  </si>
  <si>
    <t>اختیارخ خساپا-340-1405/02/30 (ضسپا1242)</t>
  </si>
  <si>
    <t>اختیارخ خساپا-360-1405/02/30 (ضسپا1243)</t>
  </si>
  <si>
    <t>اختیارخ خساپا-380-1405/02/30 (ضسپا1244)</t>
  </si>
  <si>
    <t>اختیارخ خساپا-400-1405/02/30 (ضسپا1245)</t>
  </si>
  <si>
    <t>اختیارخ خودرو-340-1405/02/30 (ضخود0143)</t>
  </si>
  <si>
    <t>اختیارخ خودرو-360-1405/02/30 (ضخود0144)</t>
  </si>
  <si>
    <t>اختیارخ خودرو-380-1405/02/30 (ضخود0145)</t>
  </si>
  <si>
    <t>اختیارخ خودرو-400-1405/02/30 (ضخود0146)</t>
  </si>
  <si>
    <t>اختیارخ خودرو-450-1405/02/30 (ضخود0147)</t>
  </si>
  <si>
    <t>اختیارخ شستا-900-1405/02/30 (ضستا0132)</t>
  </si>
  <si>
    <t>اختیارخ شستا-1000-1405/02/30 (ضستا0133)</t>
  </si>
  <si>
    <t>اختیارخ شستا-1200-1405/02/30 (ضستا0135)</t>
  </si>
  <si>
    <t>اختیارخ شستا-1300-1405/02/30 (ضستا0136)</t>
  </si>
  <si>
    <t>اختیارخ فارس-6000-1405/02/30 (ضفار1200)</t>
  </si>
  <si>
    <t>اختیارخ فارس-6500-1405/02/30 (ضفار1201)</t>
  </si>
  <si>
    <t>اختیارخ فارس-7000-1405/02/30 (ضفار1202)</t>
  </si>
  <si>
    <t>اختیارخ فارس-7500-1405/02/30 (ضفار1203)</t>
  </si>
  <si>
    <t>اختیارخ فارس-9000-1405/02/30 (ضفار1205)</t>
  </si>
  <si>
    <t>اختیارخ شپنا-2730-1405/02/30 (ضشنا1226)</t>
  </si>
  <si>
    <t>اختیارخ شپنا-2940-1405/02/30 (ضشنا1227)</t>
  </si>
  <si>
    <t>اختیارخ شپنا-3150-1405/02/30 (ضشنا1228)</t>
  </si>
  <si>
    <t>اختیارخ شپنا-3360-1405/02/30 (ضشنا1229)</t>
  </si>
  <si>
    <t>اختیارخ شپنا-4200-1405/02/30 (ضشنا1231)</t>
  </si>
  <si>
    <t>اختیارخ وتجارت-279-1405/02/30 (ضجار1227)</t>
  </si>
  <si>
    <t>اختیارخ وتجارت-298-1405/02/30 (ضجار1228)</t>
  </si>
  <si>
    <t>اختیارخ وتجارت-316-1405/02/30 (ضجار1229)</t>
  </si>
  <si>
    <t>اختیارخ وتجارت-335-1405/02/30 (ضجار1230)</t>
  </si>
  <si>
    <t>اختیارخ وتجارت-354-1405/02/30 (ضجار1231)</t>
  </si>
  <si>
    <t>اختیارخ وتجارت-372-1405/02/30 (ضجار1232)</t>
  </si>
  <si>
    <t>اختیارخ وتجارت-419-1405/02/30 (ضجار1233)</t>
  </si>
  <si>
    <t>اختیارخ وبملت-563-1405/02/30 (ضملت0123)</t>
  </si>
  <si>
    <t>اختیارخ وبملت-633-1405/02/30 (ضملت0124)</t>
  </si>
  <si>
    <t>اختیارخ وبملت-703-1405/02/30 (ضملت0125)</t>
  </si>
  <si>
    <t>اختیارخ وبملت-774-1405/02/30 (ضملت0126)</t>
  </si>
  <si>
    <t>اختیارخ وبملت-844-1405/02/30 (ضملت0127)</t>
  </si>
  <si>
    <t>اختیارخ ذوب-240-1405/02/30 (ضذوب0120)</t>
  </si>
  <si>
    <t>اختیارخ ذوب-260-1405/02/30 (ضذوب0121)</t>
  </si>
  <si>
    <t>اختیارخ ذوب-280-1405/02/30 (ضذوب0122)</t>
  </si>
  <si>
    <t>اختیارخ ذوب-300-1405/02/30 (ضذوب0123)</t>
  </si>
  <si>
    <t>اختیارخ ذوب-320-1405/02/30 (ضذوب0124)</t>
  </si>
  <si>
    <t>اختیارخ خساپا-320-1405/02/30 (ضسپا0112)</t>
  </si>
  <si>
    <t>اختیارخ خساپا-340-1405/02/30 (ضسپا0113)</t>
  </si>
  <si>
    <t>اختیارخ خساپا-360-1405/02/30 (ضسپا0114)</t>
  </si>
  <si>
    <t>اختیارخ خساپا-380-1405/02/30 (ضسپا0115)</t>
  </si>
  <si>
    <t>اختیارخ خساپا-400-1405/02/30 (ضسپا0116)</t>
  </si>
  <si>
    <t>اختیارخ فملی-5500-1405/02/30 (ضملی0122)</t>
  </si>
  <si>
    <t>اختیارخ فملی-6000-1405/02/30 (ضملی0123)</t>
  </si>
  <si>
    <t>اختیارخ فملی-6500-1405/02/30 (ضملی0124)</t>
  </si>
  <si>
    <t>اختیارخ فملی-7000-1405/02/30 (ضملی0125)</t>
  </si>
  <si>
    <t>اختیارخ فملی-7500-1405/02/30 (ضملی0126)</t>
  </si>
  <si>
    <t>اختیارخ فملی-8000-1405/02/30 (ضملی0127)</t>
  </si>
  <si>
    <t>اختیارخ فملی-9000-1405/02/30 (ضملی0128)</t>
  </si>
  <si>
    <t>اختیارخ فملی-10000-1405/02/30 (ضملی0129)</t>
  </si>
  <si>
    <t>اختیارخ فملی-11000-1405/02/30 (ضملی0130)</t>
  </si>
  <si>
    <t>اختیارخ فملی-12000-1405/02/30 (ضملی0131)</t>
  </si>
  <si>
    <t>اختیارخ فملی-13000-1405/02/30 (ضملی0132)</t>
  </si>
  <si>
    <t>اختیارخ تاصیکو-4351-05/02/30 (ضتاص0100)</t>
  </si>
  <si>
    <t>اختیارخ تاصیکو-4714-05/02/30 (ضتاص0101)</t>
  </si>
  <si>
    <t>اختیارخ تاصیکو-5076-05/02/30 (ضتاص0102)</t>
  </si>
  <si>
    <t>اختیارخ تاصیکو-5439-05/02/30 (ضتاص0103)</t>
  </si>
  <si>
    <t>اختیارخ تاصیکو-5801-05/02/30 (ضتاص0104)</t>
  </si>
  <si>
    <t>اختیارخ تاصیکو-6526-05/02/30 (ضتاص0105)</t>
  </si>
  <si>
    <t>اختیارخ تاصیکو-7252-05/02/30 (ضتاص0106)</t>
  </si>
  <si>
    <t>اختیارخ تاصیکو-8702-05/02/30 (ضتاص0108)</t>
  </si>
  <si>
    <t>اختیارخ تاصیکو-9427-05/02/30 (ضتاص0109)</t>
  </si>
  <si>
    <t>اختیارخ تاصیکو-10152-05/02/30 (ضتاص0110)</t>
  </si>
  <si>
    <t>اختیارخ خودرو-340-1405/02/30 (ضخود2062)</t>
  </si>
  <si>
    <t>اختیارخ خودرو-360-1405/02/30 (ضخود2063)</t>
  </si>
  <si>
    <t>اختیارخ خودرو-380-1405/02/30 (ضخود2064)</t>
  </si>
  <si>
    <t>اختیارخ خودرو-400-1405/02/30 (ضخود2065)</t>
  </si>
  <si>
    <t>اختیارخ فولاد-1550-1405/02/30 (ضفلا1215)</t>
  </si>
  <si>
    <t>اختیارخ فولاد-1705-1405/02/30 (ضفلا1216)</t>
  </si>
  <si>
    <t>اختیارخ فولاد-1860-1405/02/30 (ضفلا1217)</t>
  </si>
  <si>
    <t>اختیارخ فولاد-2016-1405/02/30 (ضفلا1218)</t>
  </si>
  <si>
    <t>اختیارخ فولاد-2171-1405/02/30 (ضفلا1219)</t>
  </si>
  <si>
    <t>اختیارخ فولاد-2326-1405/02/30 (ضفلا1220)</t>
  </si>
  <si>
    <t>اختیارخ فولاد-2519-1405/02/30 (ضفلا1221)</t>
  </si>
  <si>
    <t>اختیارخ فولاد-1550-1405/02/30 (ضفلا0124)</t>
  </si>
  <si>
    <t>اختیارخ فولاد-1705-1405/02/30 (ضفلا0125)</t>
  </si>
  <si>
    <t>اختیارخ فولاد-1860-1405/02/30 (ضفلا0126)</t>
  </si>
  <si>
    <t>اختیارخ فولاد-2016-1405/02/30 (ضفلا0127)</t>
  </si>
  <si>
    <t>اختیارخ فولاد-2171-1405/02/30 (ضفلا0128)</t>
  </si>
  <si>
    <t>اختیارخ فولاد-2326-1405/02/30 (ضفلا0129)</t>
  </si>
  <si>
    <t>اختیارخ شستا-900-1405/02/30 (ضستا2046)</t>
  </si>
  <si>
    <t>اختیارخ شستا-1000-1405/02/30 (ضستا2047)</t>
  </si>
  <si>
    <t>اختیارخ شستا-1100-1405/02/30 (ضستا2048)</t>
  </si>
  <si>
    <t>اختیارخ شستا-1200-1405/02/30 (ضستا2049)</t>
  </si>
  <si>
    <t>اختیارخ اخابر-320-1405/02/30 (ضمخا0100)</t>
  </si>
  <si>
    <t>اختیارخ اخابر-340-1405/02/30 (ضمخا0101)</t>
  </si>
  <si>
    <t>اختیارخ اخابر-360-1405/02/30 (ضمخا0102)</t>
  </si>
  <si>
    <t>اختیارخ اخابر-380-1405/02/30 (ضمخا0103)</t>
  </si>
  <si>
    <t>اختیارخ وبصادر-400-1405/02/30 (ضصاد0127)</t>
  </si>
  <si>
    <t>اختیارخ وبصادر-450-1405/02/30 (ضصاد0128)</t>
  </si>
  <si>
    <t>اختیارخ وبملت-563-1405/02/30 (ضملت2036)</t>
  </si>
  <si>
    <t>اختیارخ وبملت-633-1405/02/30 (ضملت2037)</t>
  </si>
  <si>
    <t>اختیارخ وبملت-703-1405/02/30 (ضملت2038)</t>
  </si>
  <si>
    <t>اختیارخ وبملت-774-1405/02/30 (ضملت2039)</t>
  </si>
  <si>
    <t>اختیارخ وبملت-844-1405/02/30 (ضملت2040)</t>
  </si>
  <si>
    <t>اختیارخ ذوب-260-1405/02/30 (ضذوب2009)</t>
  </si>
  <si>
    <t>اختیارخ ذوب-280-1405/02/30 (ضذوب2010)</t>
  </si>
  <si>
    <t>اختیارخ ذوب-300-1405/02/30 (ضذوب2011)</t>
  </si>
  <si>
    <t>اختیارخ فزر-65750-14050230 (ضفزر100)</t>
  </si>
  <si>
    <t>اختیارخ فزر-100750-14050230 (ضفزر106)</t>
  </si>
  <si>
    <t>اختیارخ فزر-65750-14050230 (ضفزر216)</t>
  </si>
  <si>
    <t>اختیارخ فزر-70750-14050230 (ضفزر217)</t>
  </si>
  <si>
    <t>اختیارخ فزر-85750-14050230 (ضفزر220)</t>
  </si>
  <si>
    <t>اختیارخ فزر-100750-14050230 (ضفزر222)</t>
  </si>
  <si>
    <t>اختیارخ فزر-110750-14050230 (ضفزر223)</t>
  </si>
  <si>
    <t>اختیارخ خگستر-2138-1405/02/30 (ضستر2038)</t>
  </si>
  <si>
    <t>اختیارخ فرابورس-4000-14050230 (ضفرابورس100)</t>
  </si>
  <si>
    <t>اختیارخ فارس-7000-1405/02/30 (ضفار2019)</t>
  </si>
  <si>
    <t>اختیارخ فارس-7500-1405/02/30 (ضفار2020)</t>
  </si>
  <si>
    <t>اختیارخ فارس-8000-1405/02/30 (ضفار2021)</t>
  </si>
  <si>
    <t>اختیارخ فولاد-2171-1405/02/30 (ضفلا2056)</t>
  </si>
  <si>
    <t>اختیارخ فولاد-2326-1405/02/30 (ضفلا2057)</t>
  </si>
  <si>
    <t>اختیارخ وتجارت-335-1405/02/30 (ضجار2059)</t>
  </si>
  <si>
    <t>اختیارخ تاصیکو-7252-05/03/05 (ضتاص3000)</t>
  </si>
  <si>
    <t>اختیارخ فولاد-1705-1405/03/13 (ضفلا3054)</t>
  </si>
  <si>
    <t>اختیارخ وبملت-703-1405/03/20 (ضملت3058)</t>
  </si>
  <si>
    <t>اختیارخ وبملت-774-1405/03/20 (ضملت3059)</t>
  </si>
  <si>
    <t>اختیارخ وبملت-633-1405/04/24 (ضملت4013)</t>
  </si>
  <si>
    <t>اختیارخ وبملت-703-1405/04/24 (ضملت4014)</t>
  </si>
  <si>
    <t>اختیارخ وبملت-774-1405/04/24 (ضملت4015)</t>
  </si>
  <si>
    <t>‫برای ماه منتهی به 1405/02/31</t>
  </si>
  <si>
    <t>اسناد خزانه-م2بودجه04-070614</t>
  </si>
  <si>
    <t>اسناد خزانه-م11بودجه02-050720</t>
  </si>
  <si>
    <t>اسناد خزانه-م12بودجه02-050916</t>
  </si>
  <si>
    <t>اسنادخزانه-م10بودجه02-051112</t>
  </si>
  <si>
    <t>اسناد خزانه-م1-س.قوا03-060615</t>
  </si>
  <si>
    <t>اسنادخزانه-م1بودجه02-050325</t>
  </si>
  <si>
    <t>اسنادخزانه-م3بودجه03-050818</t>
  </si>
  <si>
    <t>اسنادخزانه-م2بودجه02-050923</t>
  </si>
  <si>
    <t>اسناد خزانه-م13بودجه02-051021</t>
  </si>
  <si>
    <t>اسنادخزانه-م4بودجه04-051021</t>
  </si>
  <si>
    <t>صنایع پتروشیمی خلیج فارس (هلدینگ)</t>
  </si>
  <si>
    <t>اختیارخ فزر-70750-14050230 (ضفزر1217)</t>
  </si>
  <si>
    <t>اختیارخ خگستر-1853-1404/12/06 (ضستر1224)</t>
  </si>
  <si>
    <t>اختیارخ فزر-80750-14050230 (ضفزر1219)</t>
  </si>
  <si>
    <t>اختیارخ تاصیکو-7977-05/02/30 (ضتاص0107)</t>
  </si>
  <si>
    <t>اختیارخ فزر-75750-14050230 (ضفزر1218)</t>
  </si>
  <si>
    <t>اختیارخ فزر-65750-14050230 (ضفزر1216)</t>
  </si>
  <si>
    <t>اختیارخ خگستر-1995-1404/12/06 (ضستر1225)</t>
  </si>
  <si>
    <t>مس کاتد (گواهی سپرده پیوسته مس کاتد)</t>
  </si>
  <si>
    <t>از ابتدای سال مالی تا پایان اردیبهشت  ماه</t>
  </si>
  <si>
    <t xml:space="preserve">درصد از کل دارایی ها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</si>
</sst>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_-;[Red]\(#,##0\)"/>
    <numFmt numFmtId="166" formatCode="_-* #,##0.00_-;_-* #,##0.00\-;_-* &quot;-&quot;??_-;_-@_-"/>
    <numFmt numFmtId="167" formatCode="_-* #,##0_-;_-* #,##0\-;_-* &quot;-&quot;??_-;_-@_-"/>
    <numFmt numFmtId="168" formatCode="#,##0.0_);\(#,##0.0\)"/>
    <numFmt numFmtId="169" formatCode="0.0%"/>
    <numFmt numFmtId="170" formatCode="_(* #,##0.000000_);_(* \(#,##0.000000\);_(* &quot;-&quot;??_);_(@_)"/>
  </numFmts>
  <fonts count="77">
    <font>
      <sz val="11"/>
      <color theme="1"/>
      <name val="Calibri"/>
      <family val="2"/>
      <charset val="178"/>
      <scheme val="minor"/>
    </font>
    <font>
      <sz val="11"/>
      <color theme="1"/>
      <name val="Calibri"/>
      <family val="2"/>
      <scheme val="minor"/>
    </font>
    <font>
      <sz val="11"/>
      <color theme="1"/>
      <name val="Calibri"/>
      <family val="2"/>
      <charset val="178"/>
      <scheme val="minor"/>
    </font>
    <font>
      <b/>
      <sz val="20"/>
      <color theme="1"/>
      <name val="B Mitra"/>
      <charset val="178"/>
    </font>
    <font>
      <sz val="20"/>
      <color theme="1"/>
      <name val="B Mitra"/>
      <charset val="178"/>
    </font>
    <font>
      <b/>
      <sz val="20"/>
      <color rgb="FF0062AC"/>
      <name val="B Mitra"/>
      <charset val="178"/>
    </font>
    <font>
      <sz val="20"/>
      <name val="B Mitra"/>
      <charset val="178"/>
    </font>
    <font>
      <b/>
      <sz val="16"/>
      <color theme="1"/>
      <name val="B Mitra"/>
      <charset val="178"/>
    </font>
    <font>
      <sz val="14"/>
      <color theme="1"/>
      <name val="B Mitra"/>
      <charset val="178"/>
    </font>
    <font>
      <b/>
      <sz val="16"/>
      <color rgb="FF0062AC"/>
      <name val="B Mitra"/>
      <charset val="178"/>
    </font>
    <font>
      <b/>
      <sz val="10"/>
      <color theme="1"/>
      <name val="B Mitra"/>
      <charset val="178"/>
    </font>
    <font>
      <sz val="12"/>
      <name val="B Mitra"/>
      <charset val="178"/>
    </font>
    <font>
      <sz val="11"/>
      <color theme="1"/>
      <name val="B Mitra"/>
      <charset val="178"/>
    </font>
    <font>
      <sz val="16"/>
      <color theme="1"/>
      <name val="B Mitra"/>
      <charset val="178"/>
    </font>
    <font>
      <sz val="10"/>
      <color theme="1"/>
      <name val="B Mitra"/>
      <charset val="178"/>
    </font>
    <font>
      <b/>
      <sz val="18"/>
      <color theme="1"/>
      <name val="B Mitra"/>
      <charset val="178"/>
    </font>
    <font>
      <b/>
      <sz val="12"/>
      <color theme="1"/>
      <name val="B Mitra"/>
      <charset val="178"/>
    </font>
    <font>
      <b/>
      <sz val="12"/>
      <color rgb="FF0062AC"/>
      <name val="B Mitra"/>
      <charset val="178"/>
    </font>
    <font>
      <sz val="12"/>
      <color theme="1"/>
      <name val="B Mitra"/>
      <charset val="178"/>
    </font>
    <font>
      <b/>
      <sz val="12"/>
      <color rgb="FFC00000"/>
      <name val="B Mitra"/>
      <charset val="178"/>
    </font>
    <font>
      <b/>
      <sz val="14"/>
      <color theme="1"/>
      <name val="B Mitra"/>
      <charset val="178"/>
    </font>
    <font>
      <b/>
      <sz val="16"/>
      <color rgb="FF000000"/>
      <name val="B Mitra"/>
      <charset val="178"/>
    </font>
    <font>
      <sz val="16"/>
      <color rgb="FF000000"/>
      <name val="B Mitra"/>
      <charset val="178"/>
    </font>
    <font>
      <b/>
      <sz val="14"/>
      <color rgb="FF0062AC"/>
      <name val="B Mitra"/>
      <charset val="178"/>
    </font>
    <font>
      <b/>
      <sz val="12"/>
      <name val="B Mitra"/>
      <charset val="178"/>
    </font>
    <font>
      <b/>
      <sz val="12"/>
      <color rgb="FF000000"/>
      <name val="B Mitra"/>
      <charset val="178"/>
    </font>
    <font>
      <sz val="12"/>
      <color rgb="FF000000"/>
      <name val="B Mitra"/>
      <charset val="178"/>
    </font>
    <font>
      <sz val="14"/>
      <color rgb="FF000000"/>
      <name val="B Mitra"/>
      <charset val="178"/>
    </font>
    <font>
      <b/>
      <sz val="26"/>
      <color theme="1"/>
      <name val="B Mitra"/>
      <charset val="178"/>
    </font>
    <font>
      <sz val="18"/>
      <name val="B Mitra"/>
      <charset val="178"/>
    </font>
    <font>
      <b/>
      <sz val="12"/>
      <color theme="1"/>
      <name val="B Nazanin"/>
      <charset val="178"/>
    </font>
    <font>
      <sz val="11"/>
      <color indexed="8"/>
      <name val="B Nazanin"/>
      <charset val="178"/>
    </font>
    <font>
      <b/>
      <sz val="12"/>
      <color rgb="FF0062AC"/>
      <name val="B Nazanin"/>
      <charset val="178"/>
    </font>
    <font>
      <b/>
      <sz val="16"/>
      <name val="B Mitra"/>
      <charset val="178"/>
    </font>
    <font>
      <u/>
      <sz val="11"/>
      <color theme="10"/>
      <name val="Calibri"/>
      <family val="2"/>
      <scheme val="minor"/>
    </font>
    <font>
      <sz val="11"/>
      <color rgb="FFFF0000"/>
      <name val="B Mitra"/>
      <charset val="178"/>
    </font>
    <font>
      <b/>
      <sz val="9"/>
      <color rgb="FF2E2E2E"/>
      <name val="IranSansFaNum"/>
    </font>
    <font>
      <sz val="16"/>
      <name val="B Mitra"/>
      <charset val="178"/>
    </font>
    <font>
      <b/>
      <sz val="16"/>
      <color theme="1"/>
      <name val="B Nazanin"/>
      <charset val="178"/>
    </font>
    <font>
      <sz val="16"/>
      <color theme="1"/>
      <name val="B Nazanin"/>
      <charset val="178"/>
    </font>
    <font>
      <b/>
      <sz val="12"/>
      <name val="B Nazanin"/>
      <charset val="178"/>
    </font>
    <font>
      <sz val="11"/>
      <color theme="1"/>
      <name val="B Nazanin"/>
      <charset val="178"/>
    </font>
    <font>
      <sz val="14"/>
      <name val="B Nazanin"/>
      <charset val="178"/>
    </font>
    <font>
      <sz val="14"/>
      <color theme="1"/>
      <name val="Calibri"/>
      <family val="2"/>
      <charset val="178"/>
      <scheme val="minor"/>
    </font>
    <font>
      <sz val="14"/>
      <name val="B Mitra"/>
      <charset val="178"/>
    </font>
    <font>
      <b/>
      <sz val="13"/>
      <color rgb="FF000000"/>
      <name val="B Mitra"/>
      <charset val="178"/>
    </font>
    <font>
      <b/>
      <sz val="12"/>
      <color theme="1" tint="0.14999847407452621"/>
      <name val="B Mitra"/>
      <charset val="178"/>
    </font>
    <font>
      <b/>
      <sz val="14"/>
      <color theme="1" tint="0.14999847407452621"/>
      <name val="B Mitra"/>
      <charset val="178"/>
    </font>
    <font>
      <sz val="8"/>
      <color theme="1"/>
      <name val="B Nazanin"/>
      <family val="2"/>
    </font>
    <font>
      <sz val="20"/>
      <color rgb="FF0070C0"/>
      <name val="B Mitra"/>
      <charset val="178"/>
    </font>
    <font>
      <sz val="20"/>
      <color rgb="FF7030A0"/>
      <name val="B Mitra"/>
      <charset val="178"/>
    </font>
    <font>
      <sz val="20"/>
      <color theme="1" tint="0.34998626667073579"/>
      <name val="B Mitra"/>
      <charset val="178"/>
    </font>
    <font>
      <b/>
      <sz val="12"/>
      <color rgb="FF0062AC"/>
      <name val="B Titr"/>
      <charset val="178"/>
    </font>
    <font>
      <sz val="8"/>
      <color theme="1"/>
      <name val="B Mitra"/>
      <charset val="178"/>
    </font>
    <font>
      <sz val="9"/>
      <color theme="1"/>
      <name val="B Mitra"/>
      <charset val="178"/>
    </font>
    <font>
      <sz val="11"/>
      <name val="B Nazanin"/>
      <charset val="178"/>
    </font>
    <font>
      <sz val="5"/>
      <color rgb="FF000000"/>
      <name val="Yekan"/>
    </font>
    <font>
      <sz val="18"/>
      <color theme="1"/>
      <name val="B Mitra"/>
      <charset val="178"/>
    </font>
    <font>
      <b/>
      <sz val="7"/>
      <color rgb="FF2E2E2E"/>
      <name val="IranSansFaNum"/>
    </font>
    <font>
      <b/>
      <sz val="22"/>
      <color theme="1"/>
      <name val="B Mitra"/>
      <charset val="178"/>
    </font>
    <font>
      <b/>
      <sz val="16"/>
      <color rgb="FF2E2E2E"/>
      <name val="IranSansFaNum"/>
    </font>
    <font>
      <sz val="22"/>
      <color theme="1"/>
      <name val="B Mitra"/>
      <charset val="178"/>
    </font>
    <font>
      <sz val="18"/>
      <color rgb="FF2E2E2E"/>
      <name val="IranSansFaNum"/>
    </font>
    <font>
      <b/>
      <sz val="14"/>
      <color rgb="FF2E2E2E"/>
      <name val="IranSansFaNum"/>
    </font>
    <font>
      <sz val="14"/>
      <color rgb="FF2E2E2E"/>
      <name val="IranSansFaNum"/>
    </font>
    <font>
      <b/>
      <sz val="9"/>
      <color rgb="FF00A651"/>
      <name val="IranSansFaNum"/>
    </font>
    <font>
      <sz val="8"/>
      <name val="Calibri"/>
      <family val="2"/>
      <charset val="178"/>
      <scheme val="minor"/>
    </font>
    <font>
      <sz val="18"/>
      <color theme="1"/>
      <name val="Calibri"/>
      <family val="2"/>
      <charset val="178"/>
      <scheme val="minor"/>
    </font>
    <font>
      <sz val="24"/>
      <color theme="1"/>
      <name val="B Mitra"/>
      <charset val="178"/>
    </font>
    <font>
      <sz val="20"/>
      <color theme="1"/>
      <name val="Calibri"/>
      <family val="2"/>
      <charset val="178"/>
      <scheme val="minor"/>
    </font>
    <font>
      <b/>
      <u/>
      <sz val="13.5"/>
      <name val="B Nazanin"/>
      <charset val="178"/>
    </font>
    <font>
      <sz val="13.5"/>
      <color indexed="8"/>
      <name val="B Nazanin"/>
      <charset val="178"/>
    </font>
    <font>
      <sz val="12"/>
      <color indexed="8"/>
      <name val="B Nazanin"/>
      <charset val="178"/>
    </font>
    <font>
      <b/>
      <sz val="12"/>
      <color indexed="8"/>
      <name val="B Nazanin"/>
      <charset val="178"/>
    </font>
    <font>
      <b/>
      <sz val="9"/>
      <name val="IranSansFaNum"/>
    </font>
    <font>
      <b/>
      <sz val="9"/>
      <color theme="1"/>
      <name val="IranSansFaNum"/>
    </font>
    <font>
      <sz val="24"/>
      <color theme="1"/>
      <name val="B Nazanin"/>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thin">
        <color auto="1"/>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B7C9EB"/>
      </left>
      <right/>
      <top/>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34" fillId="0" borderId="0" applyNumberFormat="0" applyFill="0" applyBorder="0" applyAlignment="0" applyProtection="0"/>
    <xf numFmtId="166" fontId="2" fillId="0" borderId="0" applyFont="0" applyFill="0" applyBorder="0" applyAlignment="0" applyProtection="0"/>
  </cellStyleXfs>
  <cellXfs count="406">
    <xf numFmtId="0" fontId="0" fillId="0" borderId="0" xfId="0"/>
    <xf numFmtId="0" fontId="12" fillId="0" borderId="0" xfId="0" applyFont="1"/>
    <xf numFmtId="165" fontId="8" fillId="0" borderId="0" xfId="1" applyNumberFormat="1" applyFont="1" applyFill="1"/>
    <xf numFmtId="0" fontId="28" fillId="0" borderId="0" xfId="0" applyFont="1" applyAlignment="1">
      <alignment vertical="center"/>
    </xf>
    <xf numFmtId="164" fontId="4" fillId="0" borderId="0" xfId="1" applyNumberFormat="1" applyFont="1" applyFill="1" applyAlignment="1">
      <alignment vertical="center"/>
    </xf>
    <xf numFmtId="164" fontId="3" fillId="0" borderId="0" xfId="1" applyNumberFormat="1" applyFont="1" applyFill="1" applyBorder="1" applyAlignment="1">
      <alignment vertical="center" wrapText="1" readingOrder="2"/>
    </xf>
    <xf numFmtId="164" fontId="4" fillId="0" borderId="0" xfId="1" applyNumberFormat="1" applyFont="1" applyFill="1" applyBorder="1" applyAlignment="1">
      <alignment horizontal="center" vertical="center"/>
    </xf>
    <xf numFmtId="10" fontId="6" fillId="0" borderId="0" xfId="2" applyNumberFormat="1" applyFont="1" applyFill="1" applyAlignment="1">
      <alignment horizontal="center" vertical="center"/>
    </xf>
    <xf numFmtId="10" fontId="4" fillId="0" borderId="0" xfId="2" applyNumberFormat="1" applyFont="1" applyFill="1" applyAlignment="1">
      <alignment horizontal="center" vertical="center"/>
    </xf>
    <xf numFmtId="164" fontId="18" fillId="0" borderId="1" xfId="1" applyNumberFormat="1" applyFont="1" applyFill="1" applyBorder="1"/>
    <xf numFmtId="164" fontId="18" fillId="0" borderId="0" xfId="1" applyNumberFormat="1" applyFont="1" applyFill="1" applyAlignment="1">
      <alignment vertical="center"/>
    </xf>
    <xf numFmtId="10" fontId="11" fillId="0" borderId="0" xfId="2" applyNumberFormat="1" applyFont="1" applyFill="1" applyAlignment="1">
      <alignment horizontal="center" vertical="center"/>
    </xf>
    <xf numFmtId="164" fontId="14" fillId="0" borderId="0" xfId="1" applyNumberFormat="1" applyFont="1" applyFill="1"/>
    <xf numFmtId="164" fontId="8" fillId="0" borderId="0" xfId="1" applyNumberFormat="1" applyFont="1" applyFill="1" applyAlignment="1">
      <alignment vertical="center"/>
    </xf>
    <xf numFmtId="164" fontId="12" fillId="0" borderId="0" xfId="1" applyNumberFormat="1" applyFont="1" applyFill="1"/>
    <xf numFmtId="164" fontId="12" fillId="0" borderId="0" xfId="1" applyNumberFormat="1" applyFont="1" applyFill="1" applyAlignment="1"/>
    <xf numFmtId="164" fontId="13" fillId="0" borderId="0" xfId="1" applyNumberFormat="1" applyFont="1" applyFill="1" applyAlignment="1">
      <alignment horizontal="center"/>
    </xf>
    <xf numFmtId="164" fontId="13" fillId="0" borderId="0" xfId="1" applyNumberFormat="1" applyFont="1" applyFill="1"/>
    <xf numFmtId="164" fontId="13" fillId="0" borderId="4" xfId="1" applyNumberFormat="1" applyFont="1" applyFill="1" applyBorder="1" applyAlignment="1">
      <alignment horizontal="center" vertical="center" wrapText="1"/>
    </xf>
    <xf numFmtId="164" fontId="18" fillId="0" borderId="0" xfId="1" applyNumberFormat="1" applyFont="1" applyFill="1"/>
    <xf numFmtId="164" fontId="18" fillId="0" borderId="0" xfId="1" applyNumberFormat="1" applyFont="1" applyFill="1" applyBorder="1" applyAlignment="1">
      <alignment vertical="center"/>
    </xf>
    <xf numFmtId="165" fontId="8" fillId="0" borderId="1" xfId="1" applyNumberFormat="1" applyFont="1" applyFill="1" applyBorder="1" applyAlignment="1">
      <alignment horizontal="center" vertical="center"/>
    </xf>
    <xf numFmtId="165" fontId="8" fillId="0" borderId="0" xfId="1" applyNumberFormat="1" applyFont="1" applyFill="1" applyAlignment="1">
      <alignment horizontal="center" vertical="center"/>
    </xf>
    <xf numFmtId="165" fontId="8" fillId="0" borderId="1" xfId="1" applyNumberFormat="1" applyFont="1" applyFill="1" applyBorder="1" applyAlignment="1">
      <alignment horizontal="center" vertical="center" wrapText="1"/>
    </xf>
    <xf numFmtId="165" fontId="8" fillId="0" borderId="1" xfId="1" applyNumberFormat="1" applyFont="1" applyFill="1" applyBorder="1" applyAlignment="1">
      <alignment horizontal="right" vertical="center" wrapText="1"/>
    </xf>
    <xf numFmtId="165" fontId="20" fillId="0" borderId="0" xfId="1" applyNumberFormat="1" applyFont="1" applyFill="1" applyBorder="1" applyAlignment="1">
      <alignment vertical="center"/>
    </xf>
    <xf numFmtId="164" fontId="13" fillId="0" borderId="0" xfId="1" applyNumberFormat="1" applyFont="1" applyFill="1" applyAlignment="1">
      <alignment vertical="center"/>
    </xf>
    <xf numFmtId="165" fontId="12" fillId="0" borderId="0" xfId="1" applyNumberFormat="1" applyFont="1" applyFill="1"/>
    <xf numFmtId="165" fontId="13" fillId="0" borderId="0" xfId="1" applyNumberFormat="1" applyFont="1" applyFill="1" applyAlignment="1">
      <alignment vertical="center"/>
    </xf>
    <xf numFmtId="164" fontId="22" fillId="0" borderId="1" xfId="1" applyNumberFormat="1" applyFont="1" applyFill="1" applyBorder="1" applyAlignment="1">
      <alignment horizontal="center" vertical="center" wrapText="1" readingOrder="2"/>
    </xf>
    <xf numFmtId="165" fontId="22" fillId="0" borderId="1" xfId="1" applyNumberFormat="1" applyFont="1" applyFill="1" applyBorder="1" applyAlignment="1">
      <alignment horizontal="center" vertical="center" wrapText="1" readingOrder="2"/>
    </xf>
    <xf numFmtId="165" fontId="21" fillId="0" borderId="4" xfId="1" applyNumberFormat="1" applyFont="1" applyFill="1" applyBorder="1" applyAlignment="1">
      <alignment horizontal="center" vertical="center" wrapText="1" readingOrder="2"/>
    </xf>
    <xf numFmtId="164" fontId="14" fillId="0" borderId="0" xfId="1" applyNumberFormat="1" applyFont="1" applyFill="1" applyAlignment="1">
      <alignment vertical="center"/>
    </xf>
    <xf numFmtId="165" fontId="14" fillId="0" borderId="0" xfId="1" applyNumberFormat="1" applyFont="1" applyFill="1" applyAlignment="1">
      <alignment vertical="center"/>
    </xf>
    <xf numFmtId="164" fontId="8" fillId="0" borderId="0" xfId="1" applyNumberFormat="1" applyFont="1" applyFill="1"/>
    <xf numFmtId="164" fontId="8" fillId="0" borderId="0" xfId="1" applyNumberFormat="1" applyFont="1" applyFill="1" applyAlignment="1">
      <alignment horizontal="center" vertical="center"/>
    </xf>
    <xf numFmtId="164" fontId="8" fillId="0" borderId="1" xfId="1" applyNumberFormat="1" applyFont="1" applyFill="1" applyBorder="1" applyAlignment="1">
      <alignment horizontal="center" vertical="center"/>
    </xf>
    <xf numFmtId="164" fontId="20" fillId="0" borderId="0" xfId="1" applyNumberFormat="1" applyFont="1" applyFill="1" applyBorder="1" applyAlignment="1">
      <alignment horizontal="left" vertical="center"/>
    </xf>
    <xf numFmtId="164" fontId="4" fillId="0" borderId="0" xfId="1" applyNumberFormat="1" applyFont="1" applyFill="1" applyBorder="1" applyAlignment="1">
      <alignment horizontal="center" vertical="center" readingOrder="2"/>
    </xf>
    <xf numFmtId="164" fontId="20" fillId="0" borderId="9" xfId="1" applyNumberFormat="1" applyFont="1" applyFill="1" applyBorder="1" applyAlignment="1">
      <alignment horizontal="left" vertical="center"/>
    </xf>
    <xf numFmtId="164" fontId="20" fillId="0" borderId="0" xfId="1" applyNumberFormat="1" applyFont="1" applyFill="1" applyBorder="1" applyAlignment="1">
      <alignment vertical="center"/>
    </xf>
    <xf numFmtId="164" fontId="8" fillId="0" borderId="0" xfId="1" applyNumberFormat="1" applyFont="1" applyFill="1" applyBorder="1" applyAlignment="1">
      <alignment horizontal="right" vertical="center" wrapText="1"/>
    </xf>
    <xf numFmtId="164" fontId="18" fillId="0" borderId="1" xfId="1" applyNumberFormat="1" applyFont="1" applyFill="1" applyBorder="1" applyAlignment="1">
      <alignment horizontal="center"/>
    </xf>
    <xf numFmtId="164" fontId="16" fillId="0" borderId="0" xfId="1" applyNumberFormat="1" applyFont="1" applyFill="1" applyAlignment="1">
      <alignment horizontal="right" vertical="center" readingOrder="2"/>
    </xf>
    <xf numFmtId="10" fontId="21" fillId="0" borderId="8" xfId="2" applyNumberFormat="1" applyFont="1" applyFill="1" applyBorder="1" applyAlignment="1">
      <alignment horizontal="center" vertical="center" wrapText="1" readingOrder="2"/>
    </xf>
    <xf numFmtId="165" fontId="8" fillId="0" borderId="0" xfId="1" applyNumberFormat="1" applyFont="1" applyFill="1" applyAlignment="1"/>
    <xf numFmtId="164" fontId="27" fillId="0" borderId="0" xfId="1" applyNumberFormat="1" applyFont="1" applyFill="1" applyBorder="1" applyAlignment="1">
      <alignment vertical="center" wrapText="1" readingOrder="2"/>
    </xf>
    <xf numFmtId="164" fontId="8" fillId="0" borderId="8" xfId="1" applyNumberFormat="1" applyFont="1" applyFill="1" applyBorder="1" applyAlignment="1">
      <alignment vertical="center"/>
    </xf>
    <xf numFmtId="164" fontId="13" fillId="0" borderId="8" xfId="1" applyNumberFormat="1" applyFont="1" applyFill="1" applyBorder="1" applyAlignment="1">
      <alignment vertical="center"/>
    </xf>
    <xf numFmtId="164" fontId="30" fillId="0" borderId="0" xfId="1" applyNumberFormat="1" applyFont="1" applyFill="1" applyAlignment="1">
      <alignment horizontal="center"/>
    </xf>
    <xf numFmtId="164" fontId="17" fillId="0" borderId="0" xfId="1" applyNumberFormat="1" applyFont="1" applyFill="1" applyAlignment="1">
      <alignment horizontal="right" vertical="center" readingOrder="2"/>
    </xf>
    <xf numFmtId="164" fontId="17" fillId="0" borderId="0" xfId="1" applyNumberFormat="1" applyFont="1" applyFill="1" applyAlignment="1">
      <alignment vertical="center" readingOrder="2"/>
    </xf>
    <xf numFmtId="164" fontId="19" fillId="0" borderId="12" xfId="1" applyNumberFormat="1" applyFont="1" applyFill="1" applyBorder="1" applyAlignment="1">
      <alignment horizontal="right" vertical="center" readingOrder="2"/>
    </xf>
    <xf numFmtId="164" fontId="32" fillId="0" borderId="0" xfId="1" applyNumberFormat="1" applyFont="1" applyFill="1" applyAlignment="1">
      <alignment horizontal="right" vertical="center" readingOrder="2"/>
    </xf>
    <xf numFmtId="164" fontId="18" fillId="0" borderId="1" xfId="1" applyNumberFormat="1" applyFont="1" applyFill="1" applyBorder="1" applyAlignment="1">
      <alignment horizontal="center" vertical="center"/>
    </xf>
    <xf numFmtId="164" fontId="18" fillId="0" borderId="0" xfId="1" applyNumberFormat="1" applyFont="1" applyFill="1" applyAlignment="1">
      <alignment horizontal="center" vertical="center"/>
    </xf>
    <xf numFmtId="164" fontId="18" fillId="0" borderId="0" xfId="1" applyNumberFormat="1" applyFont="1" applyFill="1" applyAlignment="1">
      <alignment horizontal="center"/>
    </xf>
    <xf numFmtId="164" fontId="30" fillId="0" borderId="0" xfId="1" applyNumberFormat="1" applyFont="1" applyFill="1" applyAlignment="1">
      <alignment vertical="center" wrapText="1"/>
    </xf>
    <xf numFmtId="164" fontId="18" fillId="0" borderId="0" xfId="1" applyNumberFormat="1" applyFont="1" applyFill="1" applyAlignment="1">
      <alignment horizontal="center" vertical="center" readingOrder="2"/>
    </xf>
    <xf numFmtId="164" fontId="35" fillId="0" borderId="0" xfId="1" applyNumberFormat="1" applyFont="1" applyFill="1"/>
    <xf numFmtId="164" fontId="18" fillId="0" borderId="0" xfId="1" applyNumberFormat="1" applyFont="1" applyFill="1" applyAlignment="1">
      <alignment horizontal="right" vertical="center"/>
    </xf>
    <xf numFmtId="164" fontId="12" fillId="0" borderId="0" xfId="1" applyNumberFormat="1" applyFont="1" applyFill="1" applyAlignment="1">
      <alignment horizontal="right" vertical="center"/>
    </xf>
    <xf numFmtId="164" fontId="31" fillId="0" borderId="0" xfId="1" applyNumberFormat="1" applyFont="1" applyFill="1"/>
    <xf numFmtId="37" fontId="16" fillId="0" borderId="0" xfId="1" applyNumberFormat="1" applyFont="1" applyFill="1" applyAlignment="1">
      <alignment horizontal="center" vertical="center" readingOrder="2"/>
    </xf>
    <xf numFmtId="37" fontId="17" fillId="0" borderId="0" xfId="1" applyNumberFormat="1" applyFont="1" applyFill="1" applyAlignment="1">
      <alignment horizontal="center" vertical="center" readingOrder="2"/>
    </xf>
    <xf numFmtId="37" fontId="18" fillId="0" borderId="0" xfId="1" applyNumberFormat="1" applyFont="1" applyFill="1" applyAlignment="1">
      <alignment horizontal="center"/>
    </xf>
    <xf numFmtId="3" fontId="0" fillId="0" borderId="0" xfId="0" applyNumberFormat="1"/>
    <xf numFmtId="0" fontId="39" fillId="0" borderId="0" xfId="0" applyFont="1"/>
    <xf numFmtId="37" fontId="40" fillId="0" borderId="10" xfId="0" applyNumberFormat="1" applyFont="1" applyBorder="1" applyAlignment="1">
      <alignment horizontal="center" vertical="center"/>
    </xf>
    <xf numFmtId="37" fontId="40" fillId="0" borderId="10" xfId="0" applyNumberFormat="1" applyFont="1" applyBorder="1" applyAlignment="1">
      <alignment horizontal="center" vertical="center" wrapText="1"/>
    </xf>
    <xf numFmtId="0" fontId="43" fillId="0" borderId="0" xfId="0" applyFont="1"/>
    <xf numFmtId="37" fontId="42" fillId="0" borderId="0" xfId="0" applyNumberFormat="1" applyFont="1" applyAlignment="1">
      <alignment horizontal="center" vertical="center"/>
    </xf>
    <xf numFmtId="164" fontId="0" fillId="0" borderId="0" xfId="0" applyNumberFormat="1"/>
    <xf numFmtId="164" fontId="42" fillId="0" borderId="8" xfId="0" applyNumberFormat="1" applyFont="1" applyBorder="1" applyAlignment="1">
      <alignment horizontal="left" vertical="center" wrapText="1" shrinkToFit="1"/>
    </xf>
    <xf numFmtId="164" fontId="4" fillId="0" borderId="1" xfId="1" applyNumberFormat="1" applyFont="1" applyFill="1" applyBorder="1" applyAlignment="1">
      <alignment horizontal="center" vertical="center"/>
    </xf>
    <xf numFmtId="164" fontId="13" fillId="0" borderId="0" xfId="1" applyNumberFormat="1" applyFont="1" applyFill="1" applyAlignment="1">
      <alignment horizontal="center" vertical="center" wrapText="1"/>
    </xf>
    <xf numFmtId="43" fontId="8" fillId="0" borderId="0" xfId="1" applyFont="1" applyFill="1" applyAlignment="1">
      <alignment horizontal="center" vertical="center"/>
    </xf>
    <xf numFmtId="10" fontId="4" fillId="0" borderId="0" xfId="1" applyNumberFormat="1" applyFont="1" applyFill="1" applyAlignment="1">
      <alignment vertical="center"/>
    </xf>
    <xf numFmtId="3" fontId="18" fillId="0" borderId="0" xfId="1" applyNumberFormat="1" applyFont="1" applyFill="1" applyAlignment="1">
      <alignment vertical="center"/>
    </xf>
    <xf numFmtId="168" fontId="13" fillId="0" borderId="0" xfId="1" applyNumberFormat="1" applyFont="1" applyFill="1" applyAlignment="1">
      <alignment vertical="center"/>
    </xf>
    <xf numFmtId="164" fontId="20" fillId="0" borderId="0" xfId="1" applyNumberFormat="1" applyFont="1" applyFill="1" applyAlignment="1">
      <alignment vertical="center"/>
    </xf>
    <xf numFmtId="10" fontId="46" fillId="0" borderId="0" xfId="2" applyNumberFormat="1" applyFont="1" applyFill="1" applyAlignment="1">
      <alignment horizontal="center" vertical="center" wrapText="1" readingOrder="2"/>
    </xf>
    <xf numFmtId="9" fontId="46" fillId="0" borderId="2" xfId="2" applyFont="1" applyFill="1" applyBorder="1" applyAlignment="1">
      <alignment horizontal="center" vertical="center" readingOrder="2"/>
    </xf>
    <xf numFmtId="10" fontId="46" fillId="0" borderId="2" xfId="2" applyNumberFormat="1" applyFont="1" applyFill="1" applyBorder="1" applyAlignment="1">
      <alignment horizontal="center" vertical="center" readingOrder="2"/>
    </xf>
    <xf numFmtId="3" fontId="47" fillId="0" borderId="2" xfId="2" applyNumberFormat="1" applyFont="1" applyFill="1" applyBorder="1" applyAlignment="1">
      <alignment horizontal="right" vertical="center" readingOrder="2"/>
    </xf>
    <xf numFmtId="164" fontId="4" fillId="0" borderId="0" xfId="1" applyNumberFormat="1" applyFont="1" applyFill="1" applyAlignment="1">
      <alignment horizontal="center" vertical="center"/>
    </xf>
    <xf numFmtId="3" fontId="4" fillId="0" borderId="0" xfId="1" applyNumberFormat="1" applyFont="1" applyFill="1" applyAlignment="1">
      <alignment vertical="center"/>
    </xf>
    <xf numFmtId="164" fontId="4" fillId="0" borderId="8" xfId="1" applyNumberFormat="1" applyFont="1" applyFill="1" applyBorder="1" applyAlignment="1">
      <alignment vertical="center"/>
    </xf>
    <xf numFmtId="3" fontId="4" fillId="0" borderId="0" xfId="1" applyNumberFormat="1" applyFont="1" applyFill="1" applyAlignment="1">
      <alignment horizontal="right" vertical="center"/>
    </xf>
    <xf numFmtId="164" fontId="7" fillId="0" borderId="0" xfId="1" applyNumberFormat="1" applyFont="1" applyFill="1" applyAlignment="1">
      <alignment vertical="center"/>
    </xf>
    <xf numFmtId="164" fontId="49" fillId="0" borderId="0" xfId="1" applyNumberFormat="1" applyFont="1" applyFill="1" applyAlignment="1">
      <alignment vertical="center"/>
    </xf>
    <xf numFmtId="164" fontId="16" fillId="0" borderId="0" xfId="1" applyNumberFormat="1" applyFont="1" applyFill="1" applyAlignment="1">
      <alignment horizontal="center"/>
    </xf>
    <xf numFmtId="164" fontId="4" fillId="0" borderId="0" xfId="1" applyNumberFormat="1" applyFont="1" applyFill="1" applyBorder="1" applyAlignment="1">
      <alignment vertical="center"/>
    </xf>
    <xf numFmtId="164" fontId="14" fillId="0" borderId="0" xfId="1" applyNumberFormat="1" applyFont="1" applyFill="1" applyBorder="1" applyAlignment="1">
      <alignment vertical="center"/>
    </xf>
    <xf numFmtId="164" fontId="17" fillId="0" borderId="0" xfId="1" applyNumberFormat="1" applyFont="1" applyFill="1" applyAlignment="1">
      <alignment horizontal="right" vertical="center" wrapText="1" shrinkToFit="1" readingOrder="2"/>
    </xf>
    <xf numFmtId="164" fontId="50" fillId="0" borderId="0" xfId="1" applyNumberFormat="1" applyFont="1" applyFill="1" applyAlignment="1">
      <alignment vertical="center"/>
    </xf>
    <xf numFmtId="164" fontId="4" fillId="0" borderId="0" xfId="1" applyNumberFormat="1" applyFont="1" applyFill="1" applyBorder="1" applyAlignment="1">
      <alignment horizontal="center" vertical="center" wrapText="1" readingOrder="2"/>
    </xf>
    <xf numFmtId="0" fontId="41" fillId="0" borderId="0" xfId="0" applyFont="1"/>
    <xf numFmtId="164" fontId="18" fillId="0" borderId="0" xfId="1" applyNumberFormat="1" applyFont="1" applyFill="1" applyBorder="1" applyAlignment="1">
      <alignment horizontal="center" vertical="center" readingOrder="2"/>
    </xf>
    <xf numFmtId="164" fontId="16" fillId="0" borderId="1" xfId="1" applyNumberFormat="1" applyFont="1" applyFill="1" applyBorder="1" applyAlignment="1">
      <alignment horizontal="center" vertical="center" wrapText="1" readingOrder="2"/>
    </xf>
    <xf numFmtId="164" fontId="51" fillId="0" borderId="0" xfId="1" applyNumberFormat="1" applyFont="1" applyFill="1" applyAlignment="1">
      <alignment vertical="center"/>
    </xf>
    <xf numFmtId="3" fontId="51" fillId="0" borderId="0" xfId="1" applyNumberFormat="1" applyFont="1" applyFill="1" applyAlignment="1">
      <alignment vertical="center"/>
    </xf>
    <xf numFmtId="164" fontId="51" fillId="0" borderId="0" xfId="1" applyNumberFormat="1" applyFont="1" applyFill="1" applyAlignment="1">
      <alignment horizontal="center" vertical="center"/>
    </xf>
    <xf numFmtId="164" fontId="8" fillId="0" borderId="0" xfId="1" applyNumberFormat="1" applyFont="1" applyFill="1" applyBorder="1" applyAlignment="1">
      <alignment vertical="center" wrapText="1"/>
    </xf>
    <xf numFmtId="37" fontId="40" fillId="0" borderId="0" xfId="0" applyNumberFormat="1" applyFont="1" applyAlignment="1">
      <alignment horizontal="center" vertical="center"/>
    </xf>
    <xf numFmtId="37" fontId="40" fillId="0" borderId="0" xfId="0" applyNumberFormat="1" applyFont="1" applyAlignment="1">
      <alignment horizontal="center" vertical="center" wrapText="1"/>
    </xf>
    <xf numFmtId="164" fontId="18" fillId="0" borderId="2" xfId="1" applyNumberFormat="1" applyFont="1" applyFill="1" applyBorder="1" applyAlignment="1">
      <alignment vertical="center" readingOrder="2"/>
    </xf>
    <xf numFmtId="164" fontId="18" fillId="0" borderId="8" xfId="1" applyNumberFormat="1" applyFont="1" applyFill="1" applyBorder="1" applyAlignment="1">
      <alignment vertical="center"/>
    </xf>
    <xf numFmtId="164" fontId="22" fillId="0" borderId="0" xfId="1" applyNumberFormat="1" applyFont="1" applyFill="1" applyBorder="1" applyAlignment="1">
      <alignment horizontal="right" vertical="center" wrapText="1" readingOrder="2"/>
    </xf>
    <xf numFmtId="37" fontId="0" fillId="0" borderId="0" xfId="0" applyNumberFormat="1"/>
    <xf numFmtId="164" fontId="4" fillId="0" borderId="0" xfId="1" applyNumberFormat="1" applyFont="1" applyFill="1" applyAlignment="1">
      <alignment horizontal="right" vertical="center"/>
    </xf>
    <xf numFmtId="37" fontId="12" fillId="0" borderId="0" xfId="0" applyNumberFormat="1" applyFont="1"/>
    <xf numFmtId="0" fontId="18" fillId="0" borderId="0" xfId="0" applyFont="1"/>
    <xf numFmtId="164" fontId="8" fillId="0" borderId="0" xfId="0" applyNumberFormat="1" applyFont="1" applyAlignment="1">
      <alignment vertical="center"/>
    </xf>
    <xf numFmtId="3" fontId="12" fillId="0" borderId="0" xfId="0" applyNumberFormat="1" applyFont="1"/>
    <xf numFmtId="0" fontId="8" fillId="0" borderId="0" xfId="0" applyFont="1"/>
    <xf numFmtId="0" fontId="14" fillId="0" borderId="0" xfId="0" applyFont="1"/>
    <xf numFmtId="3" fontId="36" fillId="0" borderId="0" xfId="0" applyNumberFormat="1" applyFont="1"/>
    <xf numFmtId="10" fontId="6" fillId="0" borderId="8" xfId="2" applyNumberFormat="1" applyFont="1" applyFill="1" applyBorder="1" applyAlignment="1">
      <alignment horizontal="center" vertical="center"/>
    </xf>
    <xf numFmtId="0" fontId="18" fillId="0" borderId="0" xfId="0" applyFont="1" applyAlignment="1">
      <alignment horizontal="center" vertical="center"/>
    </xf>
    <xf numFmtId="37" fontId="44" fillId="0" borderId="0" xfId="0" quotePrefix="1" applyNumberFormat="1" applyFont="1" applyAlignment="1">
      <alignment horizontal="right" vertical="center" wrapText="1"/>
    </xf>
    <xf numFmtId="164" fontId="8" fillId="0" borderId="0" xfId="0" applyNumberFormat="1" applyFont="1"/>
    <xf numFmtId="37" fontId="11" fillId="0" borderId="0" xfId="0" quotePrefix="1" applyNumberFormat="1" applyFont="1" applyAlignment="1">
      <alignment horizontal="right" vertical="center" wrapText="1"/>
    </xf>
    <xf numFmtId="164" fontId="18" fillId="0" borderId="0" xfId="0" applyNumberFormat="1" applyFont="1"/>
    <xf numFmtId="2" fontId="8" fillId="0" borderId="0" xfId="0" applyNumberFormat="1" applyFont="1" applyAlignment="1">
      <alignment vertical="center"/>
    </xf>
    <xf numFmtId="164" fontId="12" fillId="0" borderId="0" xfId="0" applyNumberFormat="1" applyFont="1"/>
    <xf numFmtId="0" fontId="8" fillId="0" borderId="0" xfId="0" applyFont="1" applyAlignment="1">
      <alignment horizontal="center" vertical="center"/>
    </xf>
    <xf numFmtId="0" fontId="8" fillId="0" borderId="1" xfId="0" applyFont="1" applyBorder="1" applyAlignment="1">
      <alignment horizontal="center" vertical="center"/>
    </xf>
    <xf numFmtId="37" fontId="8" fillId="0" borderId="0" xfId="0" applyNumberFormat="1" applyFont="1" applyAlignment="1">
      <alignment horizontal="center" vertical="center"/>
    </xf>
    <xf numFmtId="2" fontId="8" fillId="0" borderId="9" xfId="0" applyNumberFormat="1" applyFont="1" applyBorder="1" applyAlignment="1">
      <alignment vertical="center"/>
    </xf>
    <xf numFmtId="0" fontId="7" fillId="0" borderId="0" xfId="0" applyFont="1" applyAlignment="1">
      <alignment horizontal="center"/>
    </xf>
    <xf numFmtId="3" fontId="18" fillId="0" borderId="0" xfId="0" applyNumberFormat="1" applyFont="1"/>
    <xf numFmtId="0" fontId="9" fillId="0" borderId="0" xfId="0" applyFont="1" applyAlignment="1">
      <alignment horizontal="right" vertical="center" readingOrder="2"/>
    </xf>
    <xf numFmtId="0" fontId="13" fillId="0" borderId="0" xfId="0" applyFont="1" applyAlignment="1">
      <alignment horizontal="center"/>
    </xf>
    <xf numFmtId="0" fontId="13" fillId="0" borderId="0" xfId="0" applyFont="1" applyAlignment="1">
      <alignment horizontal="center" vertical="center"/>
    </xf>
    <xf numFmtId="37" fontId="37" fillId="0" borderId="0" xfId="0" applyNumberFormat="1" applyFont="1" applyAlignment="1">
      <alignment horizontal="center" vertical="center" wrapText="1"/>
    </xf>
    <xf numFmtId="0" fontId="13" fillId="0" borderId="0" xfId="0" applyFont="1" applyAlignment="1">
      <alignment horizontal="right" vertical="center"/>
    </xf>
    <xf numFmtId="0" fontId="13" fillId="0" borderId="0" xfId="0" applyFont="1"/>
    <xf numFmtId="164" fontId="13" fillId="0" borderId="0" xfId="0" applyNumberFormat="1" applyFont="1"/>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164" fontId="8" fillId="0" borderId="0" xfId="0" applyNumberFormat="1" applyFont="1" applyAlignment="1">
      <alignment horizontal="center" vertical="center" wrapText="1"/>
    </xf>
    <xf numFmtId="43" fontId="8" fillId="0" borderId="0" xfId="0" applyNumberFormat="1" applyFont="1" applyAlignment="1">
      <alignment horizontal="center" vertical="center"/>
    </xf>
    <xf numFmtId="164" fontId="20" fillId="0" borderId="0" xfId="0" applyNumberFormat="1" applyFont="1" applyAlignment="1">
      <alignment vertical="center"/>
    </xf>
    <xf numFmtId="37" fontId="37" fillId="0" borderId="0" xfId="0" applyNumberFormat="1" applyFont="1" applyAlignment="1">
      <alignment horizontal="center" vertical="center"/>
    </xf>
    <xf numFmtId="3" fontId="24" fillId="0" borderId="10" xfId="0" applyNumberFormat="1" applyFont="1" applyBorder="1" applyAlignment="1">
      <alignment horizontal="center" vertical="center"/>
    </xf>
    <xf numFmtId="3" fontId="24" fillId="0" borderId="10" xfId="0" applyNumberFormat="1" applyFont="1" applyBorder="1" applyAlignment="1">
      <alignment horizontal="center" vertical="center" wrapText="1"/>
    </xf>
    <xf numFmtId="3" fontId="11" fillId="0" borderId="9" xfId="0" applyNumberFormat="1" applyFont="1" applyBorder="1" applyAlignment="1">
      <alignment horizontal="center" vertical="center"/>
    </xf>
    <xf numFmtId="0" fontId="48" fillId="0" borderId="0" xfId="0" applyFont="1" applyAlignment="1">
      <alignment horizontal="right" vertical="center"/>
    </xf>
    <xf numFmtId="0" fontId="16" fillId="0" borderId="0" xfId="0" applyFont="1"/>
    <xf numFmtId="0" fontId="25" fillId="0" borderId="1" xfId="0" applyFont="1" applyBorder="1" applyAlignment="1">
      <alignment horizontal="right" vertical="center" wrapText="1" readingOrder="2"/>
    </xf>
    <xf numFmtId="0" fontId="25" fillId="0" borderId="0" xfId="0" applyFont="1" applyAlignment="1">
      <alignment vertical="center" wrapText="1" readingOrder="2"/>
    </xf>
    <xf numFmtId="0" fontId="25" fillId="0" borderId="1" xfId="0" applyFont="1" applyBorder="1" applyAlignment="1">
      <alignment horizontal="center" vertical="center" wrapText="1" readingOrder="2"/>
    </xf>
    <xf numFmtId="0" fontId="18" fillId="0" borderId="0" xfId="0" applyFont="1" applyAlignment="1">
      <alignment vertical="center" wrapText="1"/>
    </xf>
    <xf numFmtId="0" fontId="25" fillId="0" borderId="0" xfId="0" applyFont="1" applyAlignment="1">
      <alignment horizontal="center" vertical="center" wrapText="1" readingOrder="2"/>
    </xf>
    <xf numFmtId="0" fontId="26" fillId="0" borderId="0" xfId="0" applyFont="1" applyAlignment="1">
      <alignment horizontal="center" vertical="center" wrapText="1" readingOrder="2"/>
    </xf>
    <xf numFmtId="0" fontId="18" fillId="0" borderId="9" xfId="0" applyFont="1" applyBorder="1" applyAlignment="1">
      <alignment vertical="center" wrapText="1"/>
    </xf>
    <xf numFmtId="0" fontId="30" fillId="0" borderId="0" xfId="0" applyFont="1" applyAlignment="1">
      <alignment horizontal="center" vertical="center"/>
    </xf>
    <xf numFmtId="0" fontId="30" fillId="0" borderId="0" xfId="0" applyFont="1"/>
    <xf numFmtId="167" fontId="30" fillId="0" borderId="0" xfId="5" applyNumberFormat="1" applyFont="1" applyFill="1"/>
    <xf numFmtId="0" fontId="14" fillId="0" borderId="14" xfId="0" applyFont="1" applyBorder="1" applyAlignment="1">
      <alignment horizontal="center" vertical="center" wrapText="1" readingOrder="2"/>
    </xf>
    <xf numFmtId="0" fontId="53" fillId="0" borderId="14" xfId="0" applyFont="1" applyBorder="1" applyAlignment="1">
      <alignment horizontal="center" vertical="center" wrapText="1" readingOrder="2"/>
    </xf>
    <xf numFmtId="0" fontId="53" fillId="0" borderId="0" xfId="0" applyFont="1" applyAlignment="1">
      <alignment horizontal="center" vertical="center" wrapText="1" readingOrder="2"/>
    </xf>
    <xf numFmtId="167" fontId="0" fillId="0" borderId="0" xfId="5" applyNumberFormat="1" applyFont="1" applyFill="1"/>
    <xf numFmtId="0" fontId="54" fillId="0" borderId="14" xfId="0" applyFont="1" applyBorder="1" applyAlignment="1">
      <alignment horizontal="center" vertical="center" wrapText="1" readingOrder="2"/>
    </xf>
    <xf numFmtId="164" fontId="55" fillId="0" borderId="14" xfId="0" applyNumberFormat="1" applyFont="1" applyBorder="1" applyAlignment="1">
      <alignment horizontal="center" vertical="center" wrapText="1" shrinkToFit="1"/>
    </xf>
    <xf numFmtId="169" fontId="12" fillId="0" borderId="14" xfId="0" applyNumberFormat="1" applyFont="1" applyBorder="1" applyAlignment="1">
      <alignment horizontal="center" vertical="center" wrapText="1" readingOrder="2"/>
    </xf>
    <xf numFmtId="169" fontId="12" fillId="0" borderId="0" xfId="0" applyNumberFormat="1" applyFont="1" applyAlignment="1">
      <alignment horizontal="center" vertical="center" wrapText="1" readingOrder="2"/>
    </xf>
    <xf numFmtId="3" fontId="56" fillId="0" borderId="0" xfId="0" applyNumberFormat="1" applyFont="1"/>
    <xf numFmtId="37" fontId="11" fillId="0" borderId="0" xfId="0" applyNumberFormat="1" applyFont="1" applyAlignment="1">
      <alignment horizontal="right" vertical="center" wrapText="1"/>
    </xf>
    <xf numFmtId="0" fontId="27" fillId="0" borderId="0" xfId="0" applyFont="1" applyAlignment="1">
      <alignment horizontal="right" vertical="center" wrapText="1" readingOrder="2"/>
    </xf>
    <xf numFmtId="0" fontId="8" fillId="0" borderId="0" xfId="0" applyFont="1" applyAlignment="1">
      <alignment vertical="center" wrapText="1"/>
    </xf>
    <xf numFmtId="0" fontId="18" fillId="0" borderId="1" xfId="0" applyFont="1" applyBorder="1"/>
    <xf numFmtId="0" fontId="16" fillId="0" borderId="0" xfId="0" applyFont="1" applyAlignment="1">
      <alignment horizontal="center" vertical="center" wrapText="1" readingOrder="2"/>
    </xf>
    <xf numFmtId="0" fontId="18" fillId="0" borderId="0" xfId="0" applyFont="1" applyAlignment="1">
      <alignment horizontal="center" vertical="center" wrapText="1" readingOrder="2"/>
    </xf>
    <xf numFmtId="0" fontId="18" fillId="0" borderId="0" xfId="0" applyFont="1" applyAlignment="1">
      <alignment vertical="center" wrapText="1" readingOrder="2"/>
    </xf>
    <xf numFmtId="0" fontId="18" fillId="0" borderId="0" xfId="0" applyFont="1" applyAlignment="1">
      <alignment horizontal="center"/>
    </xf>
    <xf numFmtId="164" fontId="14" fillId="0" borderId="0" xfId="0" applyNumberFormat="1" applyFont="1"/>
    <xf numFmtId="164" fontId="13" fillId="0" borderId="0" xfId="1" applyNumberFormat="1" applyFont="1" applyFill="1" applyBorder="1" applyAlignment="1">
      <alignment vertical="center"/>
    </xf>
    <xf numFmtId="0" fontId="4" fillId="0" borderId="0" xfId="0" applyFont="1" applyAlignment="1">
      <alignment vertical="center"/>
    </xf>
    <xf numFmtId="0" fontId="13" fillId="0" borderId="0" xfId="0" applyFont="1" applyAlignment="1">
      <alignment vertical="center"/>
    </xf>
    <xf numFmtId="0" fontId="3" fillId="0" borderId="0" xfId="0" applyFont="1" applyAlignment="1">
      <alignment horizontal="center" vertical="center" wrapText="1" readingOrder="2"/>
    </xf>
    <xf numFmtId="0" fontId="3" fillId="0" borderId="0" xfId="0" applyFont="1" applyAlignment="1">
      <alignment vertical="center" wrapText="1" readingOrder="2"/>
    </xf>
    <xf numFmtId="0" fontId="4" fillId="0" borderId="0" xfId="0" applyFont="1" applyAlignment="1">
      <alignment vertical="center" wrapText="1" readingOrder="2"/>
    </xf>
    <xf numFmtId="0" fontId="4" fillId="0" borderId="0" xfId="0" applyFont="1" applyAlignment="1">
      <alignment horizontal="center" vertical="center" readingOrder="2"/>
    </xf>
    <xf numFmtId="37" fontId="6" fillId="0" borderId="0" xfId="0" applyNumberFormat="1" applyFont="1" applyAlignment="1">
      <alignment horizontal="center" vertical="center"/>
    </xf>
    <xf numFmtId="164" fontId="4" fillId="0" borderId="0" xfId="0" applyNumberFormat="1" applyFont="1" applyAlignment="1">
      <alignment vertical="center"/>
    </xf>
    <xf numFmtId="164" fontId="4" fillId="0" borderId="8" xfId="1" applyNumberFormat="1" applyFont="1" applyFill="1" applyBorder="1" applyAlignment="1">
      <alignment horizontal="center" vertical="center"/>
    </xf>
    <xf numFmtId="0" fontId="14" fillId="0" borderId="0" xfId="0" applyFont="1" applyAlignment="1">
      <alignment vertical="center"/>
    </xf>
    <xf numFmtId="165" fontId="13" fillId="0" borderId="0" xfId="0" applyNumberFormat="1" applyFont="1" applyAlignment="1">
      <alignment vertical="center"/>
    </xf>
    <xf numFmtId="0" fontId="13" fillId="0" borderId="1" xfId="0" applyFont="1" applyBorder="1" applyAlignment="1">
      <alignment vertical="center"/>
    </xf>
    <xf numFmtId="0" fontId="21" fillId="0" borderId="0" xfId="0" applyFont="1" applyAlignment="1">
      <alignment vertical="center" wrapText="1" readingOrder="2"/>
    </xf>
    <xf numFmtId="165" fontId="21" fillId="0" borderId="4" xfId="0" applyNumberFormat="1" applyFont="1" applyBorder="1" applyAlignment="1">
      <alignment horizontal="center" vertical="center" wrapText="1" readingOrder="2"/>
    </xf>
    <xf numFmtId="0" fontId="21" fillId="0" borderId="4" xfId="0" applyFont="1" applyBorder="1" applyAlignment="1">
      <alignment horizontal="center" vertical="center" wrapText="1" readingOrder="2"/>
    </xf>
    <xf numFmtId="37" fontId="6" fillId="0" borderId="0" xfId="0" quotePrefix="1" applyNumberFormat="1" applyFont="1" applyAlignment="1">
      <alignment horizontal="center" vertical="center" wrapText="1"/>
    </xf>
    <xf numFmtId="0" fontId="7" fillId="0" borderId="0" xfId="0" applyFont="1" applyAlignment="1">
      <alignment vertical="center"/>
    </xf>
    <xf numFmtId="37" fontId="33" fillId="0" borderId="0" xfId="0" applyNumberFormat="1" applyFont="1" applyAlignment="1">
      <alignment horizontal="center" vertical="center"/>
    </xf>
    <xf numFmtId="165" fontId="14" fillId="0" borderId="0" xfId="0" applyNumberFormat="1" applyFont="1" applyAlignment="1">
      <alignment vertical="center"/>
    </xf>
    <xf numFmtId="0" fontId="14" fillId="0" borderId="0" xfId="0" applyFont="1" applyAlignment="1">
      <alignment horizontal="right" vertical="center"/>
    </xf>
    <xf numFmtId="3" fontId="14" fillId="0" borderId="0" xfId="0" applyNumberFormat="1" applyFont="1"/>
    <xf numFmtId="3" fontId="10" fillId="0" borderId="0" xfId="0" applyNumberFormat="1" applyFont="1"/>
    <xf numFmtId="165" fontId="57" fillId="0" borderId="0" xfId="1" applyNumberFormat="1" applyFont="1" applyFill="1" applyAlignment="1">
      <alignment vertical="center"/>
    </xf>
    <xf numFmtId="9" fontId="12" fillId="0" borderId="14" xfId="0" applyNumberFormat="1" applyFont="1" applyBorder="1" applyAlignment="1">
      <alignment horizontal="center" vertical="center" wrapText="1" readingOrder="2"/>
    </xf>
    <xf numFmtId="0" fontId="18" fillId="0" borderId="3" xfId="0" applyFont="1" applyBorder="1" applyAlignment="1">
      <alignment horizontal="center" vertical="center" readingOrder="2"/>
    </xf>
    <xf numFmtId="0" fontId="18" fillId="0" borderId="1" xfId="0" applyFont="1" applyBorder="1" applyAlignment="1">
      <alignment horizontal="center" vertical="center" readingOrder="2"/>
    </xf>
    <xf numFmtId="3" fontId="8" fillId="0" borderId="0" xfId="0" applyNumberFormat="1" applyFont="1"/>
    <xf numFmtId="3" fontId="58" fillId="0" borderId="0" xfId="0" applyNumberFormat="1" applyFont="1"/>
    <xf numFmtId="3" fontId="60" fillId="0" borderId="0" xfId="0" applyNumberFormat="1" applyFont="1"/>
    <xf numFmtId="165" fontId="61" fillId="0" borderId="0" xfId="1" applyNumberFormat="1" applyFont="1" applyFill="1" applyAlignment="1">
      <alignment vertical="center"/>
    </xf>
    <xf numFmtId="37" fontId="13" fillId="0" borderId="0" xfId="0" applyNumberFormat="1" applyFont="1"/>
    <xf numFmtId="165" fontId="13" fillId="0" borderId="0" xfId="1" applyNumberFormat="1" applyFont="1" applyFill="1"/>
    <xf numFmtId="3" fontId="62" fillId="0" borderId="0" xfId="0" applyNumberFormat="1" applyFont="1"/>
    <xf numFmtId="3" fontId="63" fillId="0" borderId="0" xfId="0" applyNumberFormat="1" applyFont="1"/>
    <xf numFmtId="3" fontId="64" fillId="0" borderId="0" xfId="0" applyNumberFormat="1" applyFont="1"/>
    <xf numFmtId="3" fontId="65" fillId="0" borderId="0" xfId="0" applyNumberFormat="1" applyFont="1"/>
    <xf numFmtId="10" fontId="37" fillId="0" borderId="0" xfId="2" applyNumberFormat="1" applyFont="1" applyFill="1" applyAlignment="1">
      <alignment horizontal="center" vertical="center"/>
    </xf>
    <xf numFmtId="164" fontId="20" fillId="2" borderId="0" xfId="1" applyNumberFormat="1" applyFont="1" applyFill="1" applyAlignment="1">
      <alignment vertical="center"/>
    </xf>
    <xf numFmtId="3" fontId="67" fillId="0" borderId="0" xfId="0" applyNumberFormat="1" applyFont="1"/>
    <xf numFmtId="165" fontId="57" fillId="0" borderId="0" xfId="0" applyNumberFormat="1" applyFont="1" applyAlignment="1">
      <alignment vertical="center"/>
    </xf>
    <xf numFmtId="165" fontId="68" fillId="0" borderId="0" xfId="0" applyNumberFormat="1" applyFont="1" applyAlignment="1">
      <alignment vertical="center"/>
    </xf>
    <xf numFmtId="3" fontId="13" fillId="0" borderId="0" xfId="0" applyNumberFormat="1" applyFont="1"/>
    <xf numFmtId="165" fontId="8" fillId="0" borderId="1" xfId="1" applyNumberFormat="1" applyFont="1" applyFill="1" applyBorder="1" applyAlignment="1">
      <alignment vertical="center"/>
    </xf>
    <xf numFmtId="165" fontId="13" fillId="0" borderId="0" xfId="1" applyNumberFormat="1" applyFont="1" applyFill="1" applyAlignment="1"/>
    <xf numFmtId="165" fontId="12" fillId="0" borderId="0" xfId="1" applyNumberFormat="1" applyFont="1" applyFill="1" applyAlignment="1"/>
    <xf numFmtId="164" fontId="57" fillId="0" borderId="0" xfId="1" applyNumberFormat="1" applyFont="1"/>
    <xf numFmtId="0" fontId="0" fillId="0" borderId="0" xfId="0" applyAlignment="1">
      <alignment vertical="center" wrapText="1"/>
    </xf>
    <xf numFmtId="3" fontId="0" fillId="0" borderId="0" xfId="0" applyNumberFormat="1" applyAlignment="1">
      <alignment vertical="center" wrapText="1"/>
    </xf>
    <xf numFmtId="164" fontId="4" fillId="0" borderId="0" xfId="1" applyNumberFormat="1" applyFont="1" applyAlignment="1">
      <alignment vertical="center"/>
    </xf>
    <xf numFmtId="3" fontId="7" fillId="0" borderId="0" xfId="0" applyNumberFormat="1" applyFont="1" applyAlignment="1">
      <alignment vertical="center"/>
    </xf>
    <xf numFmtId="164" fontId="57" fillId="0" borderId="0" xfId="1" applyNumberFormat="1" applyFont="1" applyAlignment="1">
      <alignment vertical="center"/>
    </xf>
    <xf numFmtId="164" fontId="67" fillId="0" borderId="0" xfId="1" applyNumberFormat="1" applyFont="1"/>
    <xf numFmtId="3" fontId="69" fillId="0" borderId="0" xfId="0" applyNumberFormat="1" applyFont="1"/>
    <xf numFmtId="165" fontId="4" fillId="0" borderId="0" xfId="1" applyNumberFormat="1" applyFont="1" applyFill="1" applyAlignment="1">
      <alignment vertical="center"/>
    </xf>
    <xf numFmtId="164" fontId="69" fillId="0" borderId="0" xfId="1" applyNumberFormat="1" applyFont="1" applyAlignment="1">
      <alignment vertical="center" wrapText="1"/>
    </xf>
    <xf numFmtId="164" fontId="67" fillId="0" borderId="0" xfId="1" applyNumberFormat="1" applyFont="1" applyAlignment="1">
      <alignment vertical="center" wrapText="1"/>
    </xf>
    <xf numFmtId="9" fontId="40" fillId="0" borderId="0" xfId="2" applyFont="1" applyAlignment="1">
      <alignment horizontal="center" vertical="center"/>
    </xf>
    <xf numFmtId="164" fontId="61" fillId="0" borderId="0" xfId="1" applyNumberFormat="1" applyFont="1" applyFill="1" applyAlignment="1">
      <alignment vertical="center"/>
    </xf>
    <xf numFmtId="170" fontId="57" fillId="0" borderId="0" xfId="1" applyNumberFormat="1" applyFont="1" applyFill="1" applyAlignment="1">
      <alignment vertical="center"/>
    </xf>
    <xf numFmtId="169" fontId="6" fillId="0" borderId="0" xfId="2" applyNumberFormat="1" applyFont="1" applyFill="1" applyAlignment="1">
      <alignment horizontal="center" vertical="center"/>
    </xf>
    <xf numFmtId="164" fontId="0" fillId="0" borderId="0" xfId="1" applyNumberFormat="1" applyFont="1"/>
    <xf numFmtId="0" fontId="72" fillId="0" borderId="0" xfId="0" applyFont="1"/>
    <xf numFmtId="0" fontId="73" fillId="0" borderId="0" xfId="0" applyFont="1" applyAlignment="1">
      <alignment horizontal="center"/>
    </xf>
    <xf numFmtId="0" fontId="40" fillId="0" borderId="6" xfId="0" applyFont="1" applyBorder="1" applyAlignment="1">
      <alignment horizontal="center" vertical="center"/>
    </xf>
    <xf numFmtId="0" fontId="36" fillId="0" borderId="15" xfId="0" applyFont="1" applyBorder="1" applyAlignment="1">
      <alignment vertical="center" wrapText="1"/>
    </xf>
    <xf numFmtId="0" fontId="18" fillId="0" borderId="0" xfId="1" applyNumberFormat="1" applyFont="1" applyFill="1" applyAlignment="1">
      <alignment vertical="center"/>
    </xf>
    <xf numFmtId="3" fontId="74" fillId="0" borderId="0" xfId="0" applyNumberFormat="1" applyFont="1"/>
    <xf numFmtId="164" fontId="14" fillId="0" borderId="0" xfId="1" applyNumberFormat="1" applyFont="1" applyAlignment="1">
      <alignment horizontal="right" vertical="center"/>
    </xf>
    <xf numFmtId="37" fontId="39" fillId="0" borderId="0" xfId="0" applyNumberFormat="1" applyFont="1" applyAlignment="1">
      <alignment horizontal="center" vertical="center" wrapText="1"/>
    </xf>
    <xf numFmtId="164" fontId="72" fillId="0" borderId="0" xfId="1" applyNumberFormat="1" applyFont="1" applyAlignment="1">
      <alignment horizontal="right"/>
    </xf>
    <xf numFmtId="164" fontId="40" fillId="0" borderId="6" xfId="1" applyNumberFormat="1" applyFont="1" applyBorder="1" applyAlignment="1">
      <alignment horizontal="right" vertical="center"/>
    </xf>
    <xf numFmtId="164" fontId="73" fillId="0" borderId="0" xfId="1" applyNumberFormat="1" applyFont="1" applyAlignment="1">
      <alignment horizontal="right"/>
    </xf>
    <xf numFmtId="3" fontId="75" fillId="0" borderId="0" xfId="0" applyNumberFormat="1" applyFont="1"/>
    <xf numFmtId="3" fontId="4" fillId="0" borderId="0" xfId="0" applyNumberFormat="1" applyFont="1" applyAlignment="1">
      <alignment vertical="center"/>
    </xf>
    <xf numFmtId="3" fontId="14" fillId="0" borderId="0" xfId="0" applyNumberFormat="1" applyFont="1" applyAlignment="1">
      <alignment vertical="center"/>
    </xf>
    <xf numFmtId="3" fontId="57" fillId="0" borderId="0" xfId="0" applyNumberFormat="1" applyFont="1" applyAlignment="1">
      <alignment horizontal="right" vertical="center"/>
    </xf>
    <xf numFmtId="3" fontId="4" fillId="0" borderId="0" xfId="0" applyNumberFormat="1" applyFont="1" applyAlignment="1">
      <alignment horizontal="right" vertical="center"/>
    </xf>
    <xf numFmtId="164" fontId="8" fillId="0" borderId="0" xfId="0" applyNumberFormat="1" applyFont="1" applyAlignment="1">
      <alignment horizontal="right" vertical="center"/>
    </xf>
    <xf numFmtId="0" fontId="57" fillId="0" borderId="0" xfId="0" applyFont="1" applyAlignment="1">
      <alignment horizontal="right" vertical="center"/>
    </xf>
    <xf numFmtId="0" fontId="57" fillId="0" borderId="0" xfId="0" applyFont="1" applyAlignment="1">
      <alignment vertical="center"/>
    </xf>
    <xf numFmtId="3" fontId="57" fillId="0" borderId="0" xfId="0" applyNumberFormat="1" applyFont="1" applyAlignment="1">
      <alignment vertical="center"/>
    </xf>
    <xf numFmtId="164" fontId="57" fillId="0" borderId="0" xfId="1" applyNumberFormat="1" applyFont="1" applyAlignment="1">
      <alignment horizontal="right" vertical="center"/>
    </xf>
    <xf numFmtId="164" fontId="13" fillId="0" borderId="0" xfId="1" applyNumberFormat="1" applyFont="1"/>
    <xf numFmtId="164" fontId="13" fillId="0" borderId="0" xfId="1" applyNumberFormat="1" applyFont="1" applyFill="1" applyAlignment="1"/>
    <xf numFmtId="0" fontId="8" fillId="0" borderId="0" xfId="0" applyFont="1" applyAlignment="1">
      <alignment vertical="center"/>
    </xf>
    <xf numFmtId="0" fontId="76" fillId="0" borderId="0" xfId="0" applyFont="1" applyAlignment="1">
      <alignment horizontal="right" vertical="center"/>
    </xf>
    <xf numFmtId="164" fontId="76" fillId="0" borderId="0" xfId="1" applyNumberFormat="1" applyFont="1" applyAlignment="1">
      <alignment horizontal="right" vertical="center"/>
    </xf>
    <xf numFmtId="0" fontId="20" fillId="0" borderId="0" xfId="0" applyFont="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164" fontId="45" fillId="0" borderId="1" xfId="1" applyNumberFormat="1" applyFont="1" applyFill="1" applyBorder="1" applyAlignment="1">
      <alignment horizontal="center" vertical="center" wrapText="1" readingOrder="2"/>
    </xf>
    <xf numFmtId="0" fontId="23" fillId="0" borderId="0" xfId="0" applyFont="1" applyAlignment="1">
      <alignment horizontal="right" vertical="center" readingOrder="2"/>
    </xf>
    <xf numFmtId="165" fontId="23" fillId="0" borderId="0" xfId="1" applyNumberFormat="1" applyFont="1" applyFill="1" applyAlignment="1">
      <alignment horizontal="right" vertical="center" readingOrder="2"/>
    </xf>
    <xf numFmtId="0" fontId="28" fillId="0" borderId="0" xfId="0" applyFont="1" applyAlignment="1">
      <alignment horizontal="center" vertical="center"/>
    </xf>
    <xf numFmtId="164" fontId="4" fillId="0" borderId="3" xfId="1" applyNumberFormat="1" applyFont="1" applyFill="1" applyBorder="1" applyAlignment="1">
      <alignment horizontal="center" vertical="center" wrapText="1" readingOrder="2"/>
    </xf>
    <xf numFmtId="164" fontId="4" fillId="0" borderId="1" xfId="1" applyNumberFormat="1" applyFont="1" applyFill="1" applyBorder="1" applyAlignment="1">
      <alignment horizontal="center" vertical="center" wrapText="1" readingOrder="2"/>
    </xf>
    <xf numFmtId="0" fontId="3" fillId="0" borderId="0" xfId="0" applyFont="1" applyAlignment="1">
      <alignment horizontal="center" vertical="center"/>
    </xf>
    <xf numFmtId="0" fontId="5" fillId="0" borderId="0" xfId="0" applyFont="1" applyAlignment="1">
      <alignment horizontal="right" vertical="center" readingOrder="2"/>
    </xf>
    <xf numFmtId="164" fontId="3" fillId="0" borderId="1" xfId="1" applyNumberFormat="1" applyFont="1" applyFill="1" applyBorder="1" applyAlignment="1">
      <alignment horizontal="center" vertical="center" wrapText="1" readingOrder="2"/>
    </xf>
    <xf numFmtId="164" fontId="3" fillId="0" borderId="1" xfId="1" applyNumberFormat="1" applyFont="1" applyFill="1" applyBorder="1" applyAlignment="1">
      <alignment horizontal="center" vertical="center"/>
    </xf>
    <xf numFmtId="0" fontId="3" fillId="0" borderId="1" xfId="0" applyFont="1" applyBorder="1" applyAlignment="1">
      <alignment horizontal="center" vertical="center" wrapText="1" readingOrder="2"/>
    </xf>
    <xf numFmtId="0" fontId="4" fillId="0" borderId="0" xfId="0" applyFont="1" applyAlignment="1">
      <alignment horizontal="center" vertical="center" wrapText="1" readingOrder="2"/>
    </xf>
    <xf numFmtId="0" fontId="4" fillId="0" borderId="1" xfId="0" applyFont="1" applyBorder="1" applyAlignment="1">
      <alignment horizontal="center" vertical="center" wrapText="1" readingOrder="2"/>
    </xf>
    <xf numFmtId="164" fontId="4" fillId="0" borderId="3" xfId="1" applyNumberFormat="1" applyFont="1" applyFill="1" applyBorder="1" applyAlignment="1">
      <alignment horizontal="center" vertical="center" readingOrder="2"/>
    </xf>
    <xf numFmtId="164" fontId="4" fillId="0" borderId="1" xfId="1" applyNumberFormat="1" applyFont="1" applyFill="1" applyBorder="1" applyAlignment="1">
      <alignment horizontal="center" vertical="center" readingOrder="2"/>
    </xf>
    <xf numFmtId="164" fontId="4" fillId="0" borderId="0" xfId="1" applyNumberFormat="1" applyFont="1" applyFill="1" applyBorder="1" applyAlignment="1">
      <alignment horizontal="center" vertical="center" wrapText="1" readingOrder="2"/>
    </xf>
    <xf numFmtId="10" fontId="4" fillId="0" borderId="3" xfId="2" applyNumberFormat="1" applyFont="1" applyFill="1" applyBorder="1" applyAlignment="1">
      <alignment horizontal="center" vertical="center" wrapText="1" readingOrder="2"/>
    </xf>
    <xf numFmtId="10" fontId="4" fillId="0" borderId="1" xfId="2" applyNumberFormat="1" applyFont="1" applyFill="1" applyBorder="1" applyAlignment="1">
      <alignment horizontal="center" vertical="center" wrapText="1" readingOrder="2"/>
    </xf>
    <xf numFmtId="164" fontId="4" fillId="0" borderId="3" xfId="1" applyNumberFormat="1" applyFont="1" applyFill="1" applyBorder="1" applyAlignment="1">
      <alignment horizontal="center" vertical="center"/>
    </xf>
    <xf numFmtId="37" fontId="70" fillId="0" borderId="0" xfId="0" applyNumberFormat="1" applyFont="1" applyAlignment="1">
      <alignment horizontal="center" vertical="center"/>
    </xf>
    <xf numFmtId="0" fontId="71" fillId="0" borderId="0" xfId="0" applyFont="1"/>
    <xf numFmtId="37" fontId="40" fillId="0" borderId="0" xfId="0" applyNumberFormat="1" applyFont="1" applyAlignment="1">
      <alignment horizontal="right" vertical="center"/>
    </xf>
    <xf numFmtId="164" fontId="40" fillId="0" borderId="10" xfId="1" applyNumberFormat="1" applyFont="1" applyBorder="1" applyAlignment="1">
      <alignment horizontal="center" vertical="center"/>
    </xf>
    <xf numFmtId="164" fontId="72" fillId="0" borderId="11" xfId="1" applyNumberFormat="1" applyFont="1" applyBorder="1" applyAlignment="1">
      <alignment horizontal="center"/>
    </xf>
    <xf numFmtId="0" fontId="7" fillId="0" borderId="0" xfId="0" applyFont="1" applyAlignment="1">
      <alignment horizontal="center"/>
    </xf>
    <xf numFmtId="0" fontId="9" fillId="0" borderId="0" xfId="0" applyFont="1" applyAlignment="1">
      <alignment horizontal="right" vertical="center" readingOrder="2"/>
    </xf>
    <xf numFmtId="37" fontId="39" fillId="0" borderId="9" xfId="0" applyNumberFormat="1" applyFont="1" applyBorder="1" applyAlignment="1">
      <alignment horizontal="center" vertical="center" wrapText="1"/>
    </xf>
    <xf numFmtId="37" fontId="39" fillId="0" borderId="0" xfId="0" applyNumberFormat="1" applyFont="1" applyAlignment="1">
      <alignment horizontal="center" vertical="center" wrapText="1"/>
    </xf>
    <xf numFmtId="37" fontId="40" fillId="0" borderId="13" xfId="0" applyNumberFormat="1" applyFont="1" applyBorder="1" applyAlignment="1">
      <alignment horizontal="center" vertical="center"/>
    </xf>
    <xf numFmtId="0" fontId="41" fillId="0" borderId="11" xfId="0" applyFont="1" applyBorder="1"/>
    <xf numFmtId="0" fontId="38" fillId="0" borderId="0" xfId="0" applyFont="1" applyAlignment="1">
      <alignment horizontal="center"/>
    </xf>
    <xf numFmtId="0" fontId="41" fillId="0" borderId="0" xfId="0" applyFont="1"/>
    <xf numFmtId="0" fontId="16" fillId="0" borderId="0" xfId="0" applyFont="1" applyAlignment="1">
      <alignment horizontal="center"/>
    </xf>
    <xf numFmtId="0" fontId="17" fillId="0" borderId="0" xfId="0" applyFont="1" applyAlignment="1">
      <alignment horizontal="right" vertical="center" readingOrder="2"/>
    </xf>
    <xf numFmtId="0" fontId="16" fillId="0" borderId="1" xfId="0" applyFont="1" applyBorder="1" applyAlignment="1">
      <alignment horizontal="center"/>
    </xf>
    <xf numFmtId="0" fontId="16" fillId="0" borderId="1" xfId="0" applyFont="1" applyBorder="1" applyAlignment="1">
      <alignment horizontal="center" vertical="center" wrapText="1" readingOrder="2"/>
    </xf>
    <xf numFmtId="0" fontId="16" fillId="0" borderId="4" xfId="0" applyFont="1" applyBorder="1" applyAlignment="1">
      <alignment horizontal="center" vertical="center" wrapText="1" readingOrder="2"/>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readingOrder="2"/>
    </xf>
    <xf numFmtId="0" fontId="18" fillId="0" borderId="1" xfId="0" applyFont="1" applyBorder="1" applyAlignment="1">
      <alignment horizontal="center" vertical="center" wrapText="1" readingOrder="2"/>
    </xf>
    <xf numFmtId="0" fontId="18" fillId="0" borderId="3" xfId="0" applyFont="1" applyBorder="1" applyAlignment="1">
      <alignment horizontal="center" vertical="center"/>
    </xf>
    <xf numFmtId="0" fontId="18" fillId="0" borderId="1" xfId="0" applyFont="1" applyBorder="1" applyAlignment="1">
      <alignment horizontal="center" vertical="center"/>
    </xf>
    <xf numFmtId="164" fontId="16" fillId="0" borderId="1" xfId="1" applyNumberFormat="1" applyFont="1" applyFill="1" applyBorder="1" applyAlignment="1">
      <alignment horizontal="center" vertical="center" wrapText="1" readingOrder="2"/>
    </xf>
    <xf numFmtId="164" fontId="16" fillId="0" borderId="0" xfId="1" applyNumberFormat="1" applyFont="1" applyFill="1" applyAlignment="1">
      <alignment horizontal="center"/>
    </xf>
    <xf numFmtId="0" fontId="15" fillId="0" borderId="0" xfId="0" applyFont="1" applyAlignment="1">
      <alignment horizontal="center" vertical="center"/>
    </xf>
    <xf numFmtId="164" fontId="21" fillId="0" borderId="3" xfId="1" applyNumberFormat="1" applyFont="1" applyFill="1" applyBorder="1" applyAlignment="1">
      <alignment horizontal="center" vertical="center" wrapText="1" readingOrder="2"/>
    </xf>
    <xf numFmtId="164" fontId="21" fillId="0" borderId="0" xfId="1" applyNumberFormat="1" applyFont="1" applyFill="1" applyBorder="1" applyAlignment="1">
      <alignment horizontal="center" vertical="center" wrapText="1" readingOrder="2"/>
    </xf>
    <xf numFmtId="165" fontId="21" fillId="0" borderId="3" xfId="1" applyNumberFormat="1" applyFont="1" applyFill="1" applyBorder="1" applyAlignment="1">
      <alignment horizontal="center" vertical="center" wrapText="1" readingOrder="2"/>
    </xf>
    <xf numFmtId="165" fontId="21" fillId="0" borderId="0" xfId="1" applyNumberFormat="1" applyFont="1" applyFill="1" applyBorder="1" applyAlignment="1">
      <alignment horizontal="center" vertical="center" wrapText="1" readingOrder="2"/>
    </xf>
    <xf numFmtId="0" fontId="21" fillId="0" borderId="3" xfId="0" applyFont="1" applyBorder="1" applyAlignment="1">
      <alignment horizontal="center" vertical="center" wrapText="1" readingOrder="2"/>
    </xf>
    <xf numFmtId="0" fontId="21" fillId="0" borderId="1" xfId="0" applyFont="1" applyBorder="1" applyAlignment="1">
      <alignment horizontal="center" vertical="center" wrapText="1" readingOrder="2"/>
    </xf>
    <xf numFmtId="164" fontId="13" fillId="0" borderId="3" xfId="1" applyNumberFormat="1" applyFont="1" applyFill="1" applyBorder="1" applyAlignment="1">
      <alignment horizontal="center" vertical="center" wrapText="1"/>
    </xf>
    <xf numFmtId="164" fontId="13" fillId="0" borderId="0" xfId="1" applyNumberFormat="1" applyFont="1" applyFill="1" applyBorder="1" applyAlignment="1">
      <alignment horizontal="center" vertical="center" wrapText="1"/>
    </xf>
    <xf numFmtId="164" fontId="13" fillId="0" borderId="0" xfId="1" applyNumberFormat="1" applyFont="1" applyFill="1" applyAlignment="1">
      <alignment horizontal="center" vertical="center" wrapText="1"/>
    </xf>
    <xf numFmtId="165" fontId="13" fillId="0" borderId="3" xfId="1" applyNumberFormat="1" applyFont="1" applyFill="1" applyBorder="1" applyAlignment="1">
      <alignment horizontal="center" vertical="center" wrapText="1"/>
    </xf>
    <xf numFmtId="165" fontId="13" fillId="0" borderId="0" xfId="1" applyNumberFormat="1" applyFont="1" applyFill="1" applyBorder="1" applyAlignment="1">
      <alignment horizontal="center" vertical="center" wrapText="1"/>
    </xf>
    <xf numFmtId="165" fontId="13" fillId="0" borderId="0" xfId="1" applyNumberFormat="1" applyFont="1" applyFill="1" applyAlignment="1">
      <alignment horizontal="center" vertical="center" wrapText="1"/>
    </xf>
    <xf numFmtId="165" fontId="13" fillId="0" borderId="3" xfId="0" applyNumberFormat="1" applyFont="1" applyBorder="1" applyAlignment="1">
      <alignment horizontal="center" vertical="center" wrapText="1"/>
    </xf>
    <xf numFmtId="165"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25" fillId="0" borderId="3" xfId="0" applyFont="1" applyBorder="1" applyAlignment="1">
      <alignment horizontal="center" vertical="center" wrapText="1" readingOrder="2"/>
    </xf>
    <xf numFmtId="0" fontId="25" fillId="0" borderId="0" xfId="0" applyFont="1" applyAlignment="1">
      <alignment horizontal="center" vertical="center" wrapText="1" readingOrder="2"/>
    </xf>
    <xf numFmtId="0" fontId="20" fillId="0" borderId="1" xfId="0" applyFont="1" applyBorder="1" applyAlignment="1">
      <alignment horizontal="center"/>
    </xf>
    <xf numFmtId="0" fontId="18" fillId="0" borderId="0" xfId="0" applyFont="1" applyAlignment="1">
      <alignment horizontal="center" vertical="center" wrapText="1"/>
    </xf>
    <xf numFmtId="0" fontId="18" fillId="0" borderId="3" xfId="0" applyFont="1" applyBorder="1" applyAlignment="1">
      <alignment vertical="center" wrapText="1"/>
    </xf>
    <xf numFmtId="0" fontId="18" fillId="0" borderId="0" xfId="0" applyFont="1" applyAlignment="1">
      <alignment vertical="center" wrapText="1"/>
    </xf>
    <xf numFmtId="0" fontId="25" fillId="0" borderId="1" xfId="0" applyFont="1" applyBorder="1" applyAlignment="1">
      <alignment horizontal="center" vertical="center" wrapText="1" readingOrder="2"/>
    </xf>
    <xf numFmtId="0" fontId="30" fillId="0" borderId="0" xfId="0" applyFont="1" applyAlignment="1">
      <alignment horizontal="center" vertical="center"/>
    </xf>
    <xf numFmtId="0" fontId="52" fillId="0" borderId="0" xfId="0" applyFont="1" applyAlignment="1">
      <alignment horizontal="right" vertical="center" readingOrder="2"/>
    </xf>
    <xf numFmtId="0" fontId="12" fillId="0" borderId="0" xfId="0" applyFont="1" applyAlignment="1">
      <alignment horizontal="right" vertical="center" readingOrder="2"/>
    </xf>
    <xf numFmtId="3" fontId="24" fillId="0" borderId="10" xfId="0" applyNumberFormat="1" applyFont="1" applyBorder="1" applyAlignment="1">
      <alignment horizontal="center" vertical="center"/>
    </xf>
    <xf numFmtId="3" fontId="12" fillId="0" borderId="11" xfId="0" applyNumberFormat="1" applyFont="1" applyBorder="1"/>
    <xf numFmtId="3" fontId="20" fillId="0" borderId="0" xfId="0" applyNumberFormat="1" applyFont="1" applyAlignment="1">
      <alignment horizontal="center"/>
    </xf>
    <xf numFmtId="3" fontId="23" fillId="0" borderId="0" xfId="0" applyNumberFormat="1" applyFont="1" applyAlignment="1">
      <alignment horizontal="right" vertical="center" readingOrder="2"/>
    </xf>
    <xf numFmtId="3" fontId="23" fillId="0" borderId="0" xfId="1" applyNumberFormat="1" applyFont="1" applyFill="1" applyAlignment="1">
      <alignment horizontal="right" vertical="center" readingOrder="2"/>
    </xf>
    <xf numFmtId="164" fontId="21" fillId="0" borderId="1" xfId="1" applyNumberFormat="1" applyFont="1" applyFill="1" applyBorder="1" applyAlignment="1">
      <alignment horizontal="center" vertical="center" wrapText="1" readingOrder="2"/>
    </xf>
    <xf numFmtId="0" fontId="18" fillId="0" borderId="5"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right" vertical="center" readingOrder="2"/>
    </xf>
    <xf numFmtId="0" fontId="3" fillId="0" borderId="0" xfId="0" applyFont="1" applyFill="1" applyAlignment="1">
      <alignment horizontal="center" vertical="center" wrapText="1" readingOrder="2"/>
    </xf>
    <xf numFmtId="0" fontId="3" fillId="0" borderId="0" xfId="0" applyFont="1" applyFill="1" applyAlignment="1">
      <alignment vertical="center" wrapText="1" readingOrder="2"/>
    </xf>
    <xf numFmtId="0" fontId="3" fillId="0" borderId="1" xfId="0" applyFont="1" applyFill="1" applyBorder="1" applyAlignment="1">
      <alignment horizontal="center" vertical="center" wrapText="1" readingOrder="2"/>
    </xf>
    <xf numFmtId="0" fontId="4" fillId="0" borderId="0" xfId="0" applyFont="1" applyFill="1" applyAlignment="1">
      <alignment horizontal="center" vertical="center" wrapText="1" readingOrder="2"/>
    </xf>
    <xf numFmtId="0" fontId="4" fillId="0" borderId="0" xfId="0" applyFont="1" applyFill="1" applyAlignment="1">
      <alignment vertical="center" wrapText="1" readingOrder="2"/>
    </xf>
    <xf numFmtId="0" fontId="4" fillId="0" borderId="0" xfId="0" applyFont="1" applyFill="1" applyAlignment="1">
      <alignment horizontal="center" vertical="center" readingOrder="2"/>
    </xf>
    <xf numFmtId="0" fontId="4" fillId="0" borderId="1" xfId="0" applyFont="1" applyFill="1" applyBorder="1" applyAlignment="1">
      <alignment horizontal="center" vertical="center" wrapText="1" readingOrder="2"/>
    </xf>
    <xf numFmtId="37" fontId="6" fillId="0" borderId="0" xfId="0" applyNumberFormat="1" applyFont="1" applyFill="1" applyAlignment="1">
      <alignment horizontal="center" vertical="center"/>
    </xf>
    <xf numFmtId="164" fontId="4" fillId="0" borderId="0" xfId="0" applyNumberFormat="1" applyFont="1" applyFill="1" applyAlignment="1">
      <alignment vertical="center"/>
    </xf>
    <xf numFmtId="3" fontId="4" fillId="0" borderId="0" xfId="0" applyNumberFormat="1" applyFont="1" applyFill="1" applyAlignment="1">
      <alignment vertical="center"/>
    </xf>
    <xf numFmtId="3" fontId="36" fillId="0" borderId="0" xfId="0" applyNumberFormat="1" applyFont="1" applyFill="1"/>
    <xf numFmtId="3" fontId="63" fillId="0" borderId="0" xfId="0" applyNumberFormat="1" applyFont="1" applyFill="1"/>
    <xf numFmtId="3" fontId="60" fillId="0" borderId="0" xfId="0" applyNumberFormat="1" applyFont="1" applyFill="1"/>
    <xf numFmtId="0" fontId="7" fillId="0" borderId="0" xfId="0" applyFont="1" applyFill="1" applyAlignment="1">
      <alignment horizontal="center"/>
    </xf>
    <xf numFmtId="0" fontId="8" fillId="0" borderId="0" xfId="0" applyFont="1" applyFill="1"/>
    <xf numFmtId="0" fontId="9" fillId="0" borderId="0" xfId="0" applyFont="1" applyFill="1" applyAlignment="1">
      <alignment horizontal="right" vertical="center" readingOrder="2"/>
    </xf>
    <xf numFmtId="0" fontId="10" fillId="0" borderId="0" xfId="0" applyFont="1" applyFill="1" applyAlignment="1">
      <alignment horizontal="center"/>
    </xf>
    <xf numFmtId="0" fontId="7" fillId="0" borderId="0" xfId="0" applyFont="1" applyFill="1" applyAlignment="1">
      <alignment horizontal="center"/>
    </xf>
    <xf numFmtId="0" fontId="7" fillId="0" borderId="1" xfId="0" applyFont="1" applyFill="1" applyBorder="1" applyAlignment="1">
      <alignment horizontal="center" vertical="center" wrapText="1" readingOrder="2"/>
    </xf>
    <xf numFmtId="0" fontId="7" fillId="0" borderId="0" xfId="0" applyFont="1" applyFill="1" applyAlignment="1">
      <alignment horizontal="center" vertical="center" wrapText="1"/>
    </xf>
    <xf numFmtId="0" fontId="7" fillId="0" borderId="1" xfId="0" applyFont="1" applyFill="1" applyBorder="1" applyAlignment="1">
      <alignment horizontal="center"/>
    </xf>
    <xf numFmtId="0" fontId="7" fillId="0" borderId="0" xfId="0" applyFont="1" applyFill="1" applyAlignment="1">
      <alignment horizontal="center" vertical="center" wrapText="1" readingOrder="2"/>
    </xf>
    <xf numFmtId="0" fontId="7" fillId="0" borderId="0" xfId="0" applyFont="1" applyFill="1" applyAlignment="1">
      <alignment horizontal="center" vertical="center" wrapText="1" readingOrder="2"/>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3" xfId="0" applyFont="1" applyFill="1" applyBorder="1" applyAlignment="1">
      <alignment horizontal="center" vertical="center" wrapText="1" readingOrder="2"/>
    </xf>
    <xf numFmtId="0" fontId="7" fillId="0" borderId="0" xfId="0" applyFont="1" applyFill="1" applyAlignment="1">
      <alignment horizontal="center" wrapText="1"/>
    </xf>
    <xf numFmtId="0" fontId="7" fillId="0" borderId="3" xfId="0" applyFont="1" applyFill="1" applyBorder="1" applyAlignment="1">
      <alignment horizontal="center" vertical="center" readingOrder="2"/>
    </xf>
    <xf numFmtId="0" fontId="7" fillId="0" borderId="0" xfId="0" applyFont="1" applyFill="1" applyAlignment="1">
      <alignment horizontal="center" vertical="center" readingOrder="2"/>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readingOrder="2"/>
    </xf>
    <xf numFmtId="0" fontId="7" fillId="0" borderId="1" xfId="0" applyFont="1" applyFill="1" applyBorder="1" applyAlignment="1">
      <alignment horizontal="center" vertical="center"/>
    </xf>
    <xf numFmtId="0" fontId="7" fillId="0" borderId="0" xfId="0" applyFont="1" applyFill="1" applyAlignment="1">
      <alignment horizontal="center" vertical="center"/>
    </xf>
    <xf numFmtId="0" fontId="10" fillId="0" borderId="0" xfId="0" applyFont="1" applyFill="1" applyAlignment="1">
      <alignment horizontal="center" vertical="center"/>
    </xf>
    <xf numFmtId="37" fontId="29" fillId="0" borderId="0" xfId="0" quotePrefix="1" applyNumberFormat="1" applyFont="1" applyFill="1" applyAlignment="1">
      <alignment horizontal="right" vertical="center" wrapText="1"/>
    </xf>
    <xf numFmtId="0" fontId="6" fillId="0" borderId="0" xfId="0" applyFont="1" applyFill="1" applyAlignment="1">
      <alignment horizontal="center" vertical="center"/>
    </xf>
    <xf numFmtId="164" fontId="3" fillId="0" borderId="0" xfId="1" applyNumberFormat="1" applyFont="1" applyFill="1" applyAlignment="1">
      <alignment horizontal="center"/>
    </xf>
    <xf numFmtId="0" fontId="4" fillId="0" borderId="0" xfId="0" applyFont="1" applyFill="1" applyAlignment="1">
      <alignment horizontal="center" vertical="center" wrapText="1" readingOrder="2"/>
    </xf>
    <xf numFmtId="164" fontId="4" fillId="0" borderId="2" xfId="0" applyNumberFormat="1" applyFont="1" applyFill="1" applyBorder="1" applyAlignment="1">
      <alignment horizontal="center" vertical="center" readingOrder="2"/>
    </xf>
    <xf numFmtId="164" fontId="10" fillId="0" borderId="0" xfId="0" applyNumberFormat="1" applyFont="1" applyFill="1" applyAlignment="1">
      <alignment horizontal="center"/>
    </xf>
    <xf numFmtId="10" fontId="6" fillId="0" borderId="8" xfId="0" applyNumberFormat="1" applyFont="1" applyFill="1" applyBorder="1" applyAlignment="1">
      <alignment horizontal="center" vertical="center"/>
    </xf>
    <xf numFmtId="0" fontId="3" fillId="0" borderId="0" xfId="0" applyFont="1" applyFill="1" applyAlignment="1">
      <alignment horizontal="center"/>
    </xf>
    <xf numFmtId="3" fontId="10" fillId="0" borderId="0" xfId="0" applyNumberFormat="1" applyFont="1" applyFill="1" applyAlignment="1">
      <alignment horizontal="center"/>
    </xf>
    <xf numFmtId="3" fontId="58" fillId="0" borderId="0" xfId="0" applyNumberFormat="1" applyFont="1" applyFill="1"/>
    <xf numFmtId="164" fontId="59" fillId="0" borderId="0" xfId="0" applyNumberFormat="1" applyFont="1" applyFill="1" applyAlignment="1">
      <alignment horizontal="center"/>
    </xf>
    <xf numFmtId="3" fontId="0" fillId="0" borderId="0" xfId="0" applyNumberFormat="1" applyFill="1" applyAlignment="1">
      <alignment vertical="center" wrapText="1"/>
    </xf>
    <xf numFmtId="3" fontId="67" fillId="0" borderId="0" xfId="0" applyNumberFormat="1" applyFont="1" applyFill="1" applyAlignment="1">
      <alignment vertical="center" wrapText="1"/>
    </xf>
    <xf numFmtId="0" fontId="0" fillId="0" borderId="0" xfId="0" applyFill="1" applyAlignment="1">
      <alignment vertical="center" wrapText="1"/>
    </xf>
    <xf numFmtId="0" fontId="67" fillId="0" borderId="0" xfId="0" applyFont="1" applyFill="1" applyAlignment="1">
      <alignment vertical="center" wrapText="1"/>
    </xf>
    <xf numFmtId="0" fontId="15" fillId="0" borderId="0" xfId="0" applyFont="1" applyFill="1" applyAlignment="1">
      <alignment horizontal="center"/>
    </xf>
    <xf numFmtId="3" fontId="0" fillId="0" borderId="0" xfId="0" applyNumberFormat="1" applyFill="1"/>
  </cellXfs>
  <cellStyles count="6">
    <cellStyle name="Comma" xfId="1" builtinId="3"/>
    <cellStyle name="Comma 2" xfId="5" xr:uid="{F2B00D3C-5790-4550-A487-9FBEA97624C3}"/>
    <cellStyle name="Hyperlink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9066</xdr:colOff>
      <xdr:row>4</xdr:row>
      <xdr:rowOff>142875</xdr:rowOff>
    </xdr:from>
    <xdr:to>
      <xdr:col>8</xdr:col>
      <xdr:colOff>579309</xdr:colOff>
      <xdr:row>17</xdr:row>
      <xdr:rowOff>57150</xdr:rowOff>
    </xdr:to>
    <xdr:pic>
      <xdr:nvPicPr>
        <xdr:cNvPr id="4" name="Picture 3">
          <a:extLst>
            <a:ext uri="{FF2B5EF4-FFF2-40B4-BE49-F238E27FC236}">
              <a16:creationId xmlns:a16="http://schemas.microsoft.com/office/drawing/2014/main" id="{50C7B3B1-C69C-4450-A32E-C5A9A55E6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2230291" y="1019175"/>
          <a:ext cx="4837443" cy="2762250"/>
        </a:xfrm>
        <a:prstGeom prst="rect">
          <a:avLst/>
        </a:prstGeom>
      </xdr:spPr>
    </xdr:pic>
    <xdr:clientData/>
  </xdr:twoCellAnchor>
  <xdr:twoCellAnchor editAs="oneCell">
    <xdr:from>
      <xdr:col>225</xdr:col>
      <xdr:colOff>277586</xdr:colOff>
      <xdr:row>0</xdr:row>
      <xdr:rowOff>0</xdr:rowOff>
    </xdr:from>
    <xdr:to>
      <xdr:col>234</xdr:col>
      <xdr:colOff>342328</xdr:colOff>
      <xdr:row>39</xdr:row>
      <xdr:rowOff>69161</xdr:rowOff>
    </xdr:to>
    <xdr:pic>
      <xdr:nvPicPr>
        <xdr:cNvPr id="7" name="Picture 6">
          <a:extLst>
            <a:ext uri="{FF2B5EF4-FFF2-40B4-BE49-F238E27FC236}">
              <a16:creationId xmlns:a16="http://schemas.microsoft.com/office/drawing/2014/main" id="{5D640E0F-2181-225C-9C56-3252634054CD}"/>
            </a:ext>
          </a:extLst>
        </xdr:cNvPr>
        <xdr:cNvPicPr>
          <a:picLocks noChangeAspect="1"/>
        </xdr:cNvPicPr>
      </xdr:nvPicPr>
      <xdr:blipFill>
        <a:blip xmlns:r="http://schemas.openxmlformats.org/officeDocument/2006/relationships" r:embed="rId2"/>
        <a:stretch>
          <a:fillRect/>
        </a:stretch>
      </xdr:blipFill>
      <xdr:spPr>
        <a:xfrm>
          <a:off x="10020501958" y="0"/>
          <a:ext cx="5649113" cy="8059275"/>
        </a:xfrm>
        <a:prstGeom prst="rect">
          <a:avLst/>
        </a:prstGeom>
      </xdr:spPr>
    </xdr:pic>
    <xdr:clientData/>
  </xdr:twoCellAnchor>
  <xdr:twoCellAnchor editAs="oneCell">
    <xdr:from>
      <xdr:col>297</xdr:col>
      <xdr:colOff>168268</xdr:colOff>
      <xdr:row>0</xdr:row>
      <xdr:rowOff>0</xdr:rowOff>
    </xdr:from>
    <xdr:to>
      <xdr:col>306</xdr:col>
      <xdr:colOff>233009</xdr:colOff>
      <xdr:row>39</xdr:row>
      <xdr:rowOff>69161</xdr:rowOff>
    </xdr:to>
    <xdr:pic>
      <xdr:nvPicPr>
        <xdr:cNvPr id="8" name="Picture 7">
          <a:extLst>
            <a:ext uri="{FF2B5EF4-FFF2-40B4-BE49-F238E27FC236}">
              <a16:creationId xmlns:a16="http://schemas.microsoft.com/office/drawing/2014/main" id="{DCA590C4-CB30-4C01-F242-9DA4812CE843}"/>
            </a:ext>
          </a:extLst>
        </xdr:cNvPr>
        <xdr:cNvPicPr>
          <a:picLocks noChangeAspect="1"/>
        </xdr:cNvPicPr>
      </xdr:nvPicPr>
      <xdr:blipFill>
        <a:blip xmlns:r="http://schemas.openxmlformats.org/officeDocument/2006/relationships" r:embed="rId2"/>
        <a:stretch>
          <a:fillRect/>
        </a:stretch>
      </xdr:blipFill>
      <xdr:spPr>
        <a:xfrm>
          <a:off x="9975936305" y="0"/>
          <a:ext cx="5649113" cy="8059275"/>
        </a:xfrm>
        <a:prstGeom prst="rect">
          <a:avLst/>
        </a:prstGeom>
      </xdr:spPr>
    </xdr:pic>
    <xdr:clientData/>
  </xdr:twoCellAnchor>
  <xdr:twoCellAnchor editAs="oneCell">
    <xdr:from>
      <xdr:col>373</xdr:col>
      <xdr:colOff>545310</xdr:colOff>
      <xdr:row>0</xdr:row>
      <xdr:rowOff>0</xdr:rowOff>
    </xdr:from>
    <xdr:to>
      <xdr:col>382</xdr:col>
      <xdr:colOff>583332</xdr:colOff>
      <xdr:row>39</xdr:row>
      <xdr:rowOff>51348</xdr:rowOff>
    </xdr:to>
    <xdr:pic>
      <xdr:nvPicPr>
        <xdr:cNvPr id="9" name="Picture 8">
          <a:extLst>
            <a:ext uri="{FF2B5EF4-FFF2-40B4-BE49-F238E27FC236}">
              <a16:creationId xmlns:a16="http://schemas.microsoft.com/office/drawing/2014/main" id="{25F7A3E3-4264-A323-80D1-7A5B5F3C5893}"/>
            </a:ext>
          </a:extLst>
        </xdr:cNvPr>
        <xdr:cNvPicPr>
          <a:picLocks noChangeAspect="1"/>
        </xdr:cNvPicPr>
      </xdr:nvPicPr>
      <xdr:blipFill>
        <a:blip xmlns:r="http://schemas.openxmlformats.org/officeDocument/2006/relationships" r:embed="rId2"/>
        <a:stretch>
          <a:fillRect/>
        </a:stretch>
      </xdr:blipFill>
      <xdr:spPr>
        <a:xfrm>
          <a:off x="9975936305" y="0"/>
          <a:ext cx="5649113" cy="8059275"/>
        </a:xfrm>
        <a:prstGeom prst="rect">
          <a:avLst/>
        </a:prstGeom>
      </xdr:spPr>
    </xdr:pic>
    <xdr:clientData/>
  </xdr:twoCellAnchor>
  <xdr:twoCellAnchor editAs="oneCell">
    <xdr:from>
      <xdr:col>0</xdr:col>
      <xdr:colOff>990</xdr:colOff>
      <xdr:row>0</xdr:row>
      <xdr:rowOff>0</xdr:rowOff>
    </xdr:from>
    <xdr:to>
      <xdr:col>0</xdr:col>
      <xdr:colOff>2952</xdr:colOff>
      <xdr:row>28</xdr:row>
      <xdr:rowOff>138287</xdr:rowOff>
    </xdr:to>
    <xdr:pic>
      <xdr:nvPicPr>
        <xdr:cNvPr id="5" name="Picture 4">
          <a:extLst>
            <a:ext uri="{FF2B5EF4-FFF2-40B4-BE49-F238E27FC236}">
              <a16:creationId xmlns:a16="http://schemas.microsoft.com/office/drawing/2014/main" id="{CEEAB86A-86A7-7988-8B51-5F2876863074}"/>
            </a:ext>
          </a:extLst>
        </xdr:cNvPr>
        <xdr:cNvPicPr>
          <a:picLocks noChangeAspect="1"/>
        </xdr:cNvPicPr>
      </xdr:nvPicPr>
      <xdr:blipFill>
        <a:blip xmlns:r="http://schemas.openxmlformats.org/officeDocument/2006/relationships" r:embed="rId3"/>
        <a:stretch>
          <a:fillRect/>
        </a:stretch>
      </xdr:blipFill>
      <xdr:spPr>
        <a:xfrm>
          <a:off x="10204143155" y="0"/>
          <a:ext cx="4315427" cy="6125430"/>
        </a:xfrm>
        <a:prstGeom prst="rect">
          <a:avLst/>
        </a:prstGeom>
      </xdr:spPr>
    </xdr:pic>
    <xdr:clientData/>
  </xdr:twoCellAnchor>
  <xdr:twoCellAnchor editAs="oneCell">
    <xdr:from>
      <xdr:col>0</xdr:col>
      <xdr:colOff>990</xdr:colOff>
      <xdr:row>0</xdr:row>
      <xdr:rowOff>0</xdr:rowOff>
    </xdr:from>
    <xdr:to>
      <xdr:col>0</xdr:col>
      <xdr:colOff>2952</xdr:colOff>
      <xdr:row>28</xdr:row>
      <xdr:rowOff>138287</xdr:rowOff>
    </xdr:to>
    <xdr:pic>
      <xdr:nvPicPr>
        <xdr:cNvPr id="6" name="Picture 5">
          <a:extLst>
            <a:ext uri="{FF2B5EF4-FFF2-40B4-BE49-F238E27FC236}">
              <a16:creationId xmlns:a16="http://schemas.microsoft.com/office/drawing/2014/main" id="{25716862-E084-1C07-45B2-A6AD2152F8B1}"/>
            </a:ext>
          </a:extLst>
        </xdr:cNvPr>
        <xdr:cNvPicPr>
          <a:picLocks noChangeAspect="1"/>
        </xdr:cNvPicPr>
      </xdr:nvPicPr>
      <xdr:blipFill>
        <a:blip xmlns:r="http://schemas.openxmlformats.org/officeDocument/2006/relationships" r:embed="rId3"/>
        <a:stretch>
          <a:fillRect/>
        </a:stretch>
      </xdr:blipFill>
      <xdr:spPr>
        <a:xfrm>
          <a:off x="10204143155" y="0"/>
          <a:ext cx="4315427" cy="6125430"/>
        </a:xfrm>
        <a:prstGeom prst="rect">
          <a:avLst/>
        </a:prstGeom>
      </xdr:spPr>
    </xdr:pic>
    <xdr:clientData/>
  </xdr:twoCellAnchor>
  <xdr:twoCellAnchor editAs="oneCell">
    <xdr:from>
      <xdr:col>0</xdr:col>
      <xdr:colOff>990</xdr:colOff>
      <xdr:row>0</xdr:row>
      <xdr:rowOff>0</xdr:rowOff>
    </xdr:from>
    <xdr:to>
      <xdr:col>0</xdr:col>
      <xdr:colOff>2952</xdr:colOff>
      <xdr:row>28</xdr:row>
      <xdr:rowOff>100182</xdr:rowOff>
    </xdr:to>
    <xdr:pic>
      <xdr:nvPicPr>
        <xdr:cNvPr id="11" name="Picture 10">
          <a:extLst>
            <a:ext uri="{FF2B5EF4-FFF2-40B4-BE49-F238E27FC236}">
              <a16:creationId xmlns:a16="http://schemas.microsoft.com/office/drawing/2014/main" id="{889C7855-EEE9-1DF8-06E9-141EDB6FF37C}"/>
            </a:ext>
          </a:extLst>
        </xdr:cNvPr>
        <xdr:cNvPicPr>
          <a:picLocks noChangeAspect="1"/>
        </xdr:cNvPicPr>
      </xdr:nvPicPr>
      <xdr:blipFill>
        <a:blip xmlns:r="http://schemas.openxmlformats.org/officeDocument/2006/relationships" r:embed="rId4"/>
        <a:stretch>
          <a:fillRect/>
        </a:stretch>
      </xdr:blipFill>
      <xdr:spPr>
        <a:xfrm>
          <a:off x="10204143155" y="0"/>
          <a:ext cx="4315427" cy="6087325"/>
        </a:xfrm>
        <a:prstGeom prst="rect">
          <a:avLst/>
        </a:prstGeom>
      </xdr:spPr>
    </xdr:pic>
    <xdr:clientData/>
  </xdr:twoCellAnchor>
  <xdr:twoCellAnchor editAs="oneCell">
    <xdr:from>
      <xdr:col>0</xdr:col>
      <xdr:colOff>0</xdr:colOff>
      <xdr:row>0</xdr:row>
      <xdr:rowOff>0</xdr:rowOff>
    </xdr:from>
    <xdr:to>
      <xdr:col>9</xdr:col>
      <xdr:colOff>598714</xdr:colOff>
      <xdr:row>36</xdr:row>
      <xdr:rowOff>0</xdr:rowOff>
    </xdr:to>
    <xdr:pic>
      <xdr:nvPicPr>
        <xdr:cNvPr id="12" name="Picture 11">
          <a:extLst>
            <a:ext uri="{FF2B5EF4-FFF2-40B4-BE49-F238E27FC236}">
              <a16:creationId xmlns:a16="http://schemas.microsoft.com/office/drawing/2014/main" id="{09EB2F8B-142A-9522-AA81-0A3F95A7D196}"/>
            </a:ext>
          </a:extLst>
        </xdr:cNvPr>
        <xdr:cNvPicPr>
          <a:picLocks noChangeAspect="1"/>
        </xdr:cNvPicPr>
      </xdr:nvPicPr>
      <xdr:blipFill>
        <a:blip xmlns:r="http://schemas.openxmlformats.org/officeDocument/2006/relationships" r:embed="rId4"/>
        <a:stretch>
          <a:fillRect/>
        </a:stretch>
      </xdr:blipFill>
      <xdr:spPr>
        <a:xfrm>
          <a:off x="10026164679" y="0"/>
          <a:ext cx="6109607" cy="7647214"/>
        </a:xfrm>
        <a:prstGeom prst="rect">
          <a:avLst/>
        </a:prstGeom>
      </xdr:spPr>
    </xdr:pic>
    <xdr:clientData/>
  </xdr:twoCellAnchor>
  <xdr:twoCellAnchor editAs="oneCell">
    <xdr:from>
      <xdr:col>0</xdr:col>
      <xdr:colOff>0</xdr:colOff>
      <xdr:row>0</xdr:row>
      <xdr:rowOff>0</xdr:rowOff>
    </xdr:from>
    <xdr:to>
      <xdr:col>10</xdr:col>
      <xdr:colOff>13607</xdr:colOff>
      <xdr:row>36</xdr:row>
      <xdr:rowOff>40822</xdr:rowOff>
    </xdr:to>
    <xdr:pic>
      <xdr:nvPicPr>
        <xdr:cNvPr id="2" name="Picture 1">
          <a:extLst>
            <a:ext uri="{FF2B5EF4-FFF2-40B4-BE49-F238E27FC236}">
              <a16:creationId xmlns:a16="http://schemas.microsoft.com/office/drawing/2014/main" id="{046348F6-EF17-EB51-6896-6D458D960494}"/>
            </a:ext>
          </a:extLst>
        </xdr:cNvPr>
        <xdr:cNvPicPr>
          <a:picLocks noChangeAspect="1"/>
        </xdr:cNvPicPr>
      </xdr:nvPicPr>
      <xdr:blipFill>
        <a:blip xmlns:r="http://schemas.openxmlformats.org/officeDocument/2006/relationships" r:embed="rId5"/>
        <a:stretch>
          <a:fillRect/>
        </a:stretch>
      </xdr:blipFill>
      <xdr:spPr>
        <a:xfrm>
          <a:off x="10026137465" y="0"/>
          <a:ext cx="6136821" cy="76880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8:M31"/>
  <sheetViews>
    <sheetView rightToLeft="1" tabSelected="1" view="pageBreakPreview" zoomScale="70" zoomScaleNormal="100" zoomScaleSheetLayoutView="70" workbookViewId="0">
      <selection activeCell="M33" sqref="M33"/>
    </sheetView>
  </sheetViews>
  <sheetFormatPr defaultColWidth="9.140625" defaultRowHeight="17.25"/>
  <cols>
    <col min="1" max="16384" width="9.140625" style="1"/>
  </cols>
  <sheetData>
    <row r="18" spans="1:13">
      <c r="M18" s="1" t="s">
        <v>45</v>
      </c>
    </row>
    <row r="24" spans="1:13" ht="15" customHeight="1">
      <c r="A24" s="273" t="s">
        <v>56</v>
      </c>
      <c r="B24" s="273"/>
      <c r="C24" s="273"/>
      <c r="D24" s="273"/>
      <c r="E24" s="273"/>
      <c r="F24" s="273"/>
      <c r="G24" s="273"/>
      <c r="H24" s="273"/>
      <c r="I24" s="273"/>
      <c r="J24" s="273"/>
      <c r="K24" s="3"/>
      <c r="L24" s="3"/>
    </row>
    <row r="25" spans="1:13" ht="15" customHeight="1">
      <c r="A25" s="273"/>
      <c r="B25" s="273"/>
      <c r="C25" s="273"/>
      <c r="D25" s="273"/>
      <c r="E25" s="273"/>
      <c r="F25" s="273"/>
      <c r="G25" s="273"/>
      <c r="H25" s="273"/>
      <c r="I25" s="273"/>
      <c r="J25" s="273"/>
      <c r="K25" s="3"/>
      <c r="L25" s="3"/>
    </row>
    <row r="26" spans="1:13" ht="15" customHeight="1">
      <c r="A26" s="273"/>
      <c r="B26" s="273"/>
      <c r="C26" s="273"/>
      <c r="D26" s="273"/>
      <c r="E26" s="273"/>
      <c r="F26" s="273"/>
      <c r="G26" s="273"/>
      <c r="H26" s="273"/>
      <c r="I26" s="273"/>
      <c r="J26" s="273"/>
      <c r="K26" s="3"/>
      <c r="L26" s="3"/>
    </row>
    <row r="27" spans="1:13">
      <c r="C27" s="1" t="s">
        <v>45</v>
      </c>
    </row>
    <row r="28" spans="1:13" ht="15" customHeight="1">
      <c r="A28" s="273" t="s">
        <v>156</v>
      </c>
      <c r="B28" s="273"/>
      <c r="C28" s="273"/>
      <c r="D28" s="273"/>
      <c r="E28" s="273"/>
      <c r="F28" s="273"/>
      <c r="G28" s="273"/>
      <c r="H28" s="273"/>
      <c r="I28" s="273"/>
      <c r="J28" s="273"/>
      <c r="K28" s="273"/>
      <c r="L28" s="273"/>
    </row>
    <row r="29" spans="1:13" ht="15" customHeight="1">
      <c r="A29" s="273"/>
      <c r="B29" s="273"/>
      <c r="C29" s="273"/>
      <c r="D29" s="273"/>
      <c r="E29" s="273"/>
      <c r="F29" s="273"/>
      <c r="G29" s="273"/>
      <c r="H29" s="273"/>
      <c r="I29" s="273"/>
      <c r="J29" s="273"/>
      <c r="K29" s="273"/>
      <c r="L29" s="273"/>
    </row>
    <row r="30" spans="1:13" ht="15" customHeight="1">
      <c r="A30" s="273"/>
      <c r="B30" s="273"/>
      <c r="C30" s="273"/>
      <c r="D30" s="273"/>
      <c r="E30" s="273"/>
      <c r="F30" s="273"/>
      <c r="G30" s="273"/>
      <c r="H30" s="273"/>
      <c r="I30" s="273"/>
      <c r="J30" s="273"/>
      <c r="K30" s="273"/>
      <c r="L30" s="273"/>
    </row>
    <row r="31" spans="1:13" ht="15" customHeight="1">
      <c r="A31" s="273"/>
      <c r="B31" s="273"/>
      <c r="C31" s="273"/>
      <c r="D31" s="273"/>
      <c r="E31" s="273"/>
      <c r="F31" s="273"/>
      <c r="G31" s="273"/>
      <c r="H31" s="273"/>
      <c r="I31" s="273"/>
      <c r="J31" s="273"/>
      <c r="K31" s="273"/>
      <c r="L31" s="273"/>
    </row>
  </sheetData>
  <mergeCells count="5">
    <mergeCell ref="A24:J26"/>
    <mergeCell ref="A28:J30"/>
    <mergeCell ref="K28:L30"/>
    <mergeCell ref="A31:J31"/>
    <mergeCell ref="K31:L31"/>
  </mergeCells>
  <printOptions horizontalCentered="1"/>
  <pageMargins left="0.25" right="0.25" top="0.75" bottom="0.75" header="0.3" footer="0.3"/>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pageSetUpPr fitToPage="1"/>
  </sheetPr>
  <dimension ref="A1:AA538"/>
  <sheetViews>
    <sheetView rightToLeft="1" view="pageBreakPreview" topLeftCell="D1" zoomScale="55" zoomScaleNormal="100" zoomScaleSheetLayoutView="55" workbookViewId="0">
      <pane ySplit="10" topLeftCell="A776" activePane="bottomLeft" state="frozen"/>
      <selection activeCell="E37" sqref="E37"/>
      <selection pane="bottomLeft" activeCell="V1" sqref="V1:AB1048576"/>
    </sheetView>
  </sheetViews>
  <sheetFormatPr defaultColWidth="9.140625" defaultRowHeight="15"/>
  <cols>
    <col min="1" max="1" width="63" style="188" bestFit="1" customWidth="1"/>
    <col min="2" max="2" width="1.28515625" style="188" customWidth="1"/>
    <col min="3" max="3" width="31" style="32" bestFit="1" customWidth="1"/>
    <col min="4" max="4" width="1" style="188" customWidth="1"/>
    <col min="5" max="5" width="34" style="33" bestFit="1" customWidth="1"/>
    <col min="6" max="6" width="1.42578125" style="33" customWidth="1"/>
    <col min="7" max="7" width="49" style="33" bestFit="1" customWidth="1"/>
    <col min="8" max="8" width="1" style="197" customWidth="1"/>
    <col min="9" max="9" width="34" style="197" bestFit="1" customWidth="1"/>
    <col min="10" max="10" width="2" style="197" customWidth="1"/>
    <col min="11" max="11" width="22.42578125" style="198" bestFit="1" customWidth="1"/>
    <col min="12" max="12" width="1.5703125" style="188" customWidth="1"/>
    <col min="13" max="13" width="29" style="32" bestFit="1" customWidth="1"/>
    <col min="14" max="14" width="0.85546875" style="32" customWidth="1"/>
    <col min="15" max="15" width="27.28515625" style="33" bestFit="1" customWidth="1"/>
    <col min="16" max="16" width="0.85546875" style="33" customWidth="1"/>
    <col min="17" max="17" width="31.85546875" style="33" bestFit="1" customWidth="1"/>
    <col min="18" max="18" width="0.85546875" style="33" customWidth="1"/>
    <col min="19" max="19" width="34" style="33" bestFit="1" customWidth="1"/>
    <col min="20" max="20" width="1.42578125" style="33" customWidth="1"/>
    <col min="21" max="21" width="26" style="198" bestFit="1" customWidth="1"/>
    <col min="22" max="22" width="22.5703125" style="188" bestFit="1" customWidth="1"/>
    <col min="23" max="23" width="9.140625" style="188"/>
    <col min="24" max="25" width="33" style="188" bestFit="1" customWidth="1"/>
    <col min="26" max="26" width="24" style="188" bestFit="1" customWidth="1"/>
    <col min="27" max="27" width="28.140625" style="188" bestFit="1" customWidth="1"/>
    <col min="28" max="16384" width="9.140625" style="188"/>
  </cols>
  <sheetData>
    <row r="1" spans="1:21" ht="27.75">
      <c r="A1" s="315" t="s">
        <v>68</v>
      </c>
      <c r="B1" s="315"/>
      <c r="C1" s="315"/>
      <c r="D1" s="315"/>
      <c r="E1" s="315"/>
      <c r="F1" s="315"/>
      <c r="G1" s="315"/>
      <c r="H1" s="315"/>
      <c r="I1" s="315"/>
      <c r="J1" s="315"/>
      <c r="K1" s="315"/>
      <c r="L1" s="315"/>
      <c r="M1" s="315"/>
      <c r="N1" s="315"/>
      <c r="O1" s="315"/>
      <c r="P1" s="315"/>
      <c r="Q1" s="315"/>
      <c r="R1" s="315"/>
      <c r="S1" s="315"/>
      <c r="T1" s="315"/>
      <c r="U1" s="315"/>
    </row>
    <row r="2" spans="1:21" ht="27.75">
      <c r="A2" s="315" t="s">
        <v>43</v>
      </c>
      <c r="B2" s="315"/>
      <c r="C2" s="315"/>
      <c r="D2" s="315"/>
      <c r="E2" s="315"/>
      <c r="F2" s="315"/>
      <c r="G2" s="315"/>
      <c r="H2" s="315"/>
      <c r="I2" s="315"/>
      <c r="J2" s="315"/>
      <c r="K2" s="315"/>
      <c r="L2" s="315"/>
      <c r="M2" s="315"/>
      <c r="N2" s="315"/>
      <c r="O2" s="315"/>
      <c r="P2" s="315"/>
      <c r="Q2" s="315"/>
      <c r="R2" s="315"/>
      <c r="S2" s="315"/>
      <c r="T2" s="315"/>
      <c r="U2" s="315"/>
    </row>
    <row r="3" spans="1:21" ht="27.75">
      <c r="A3" s="315" t="s">
        <v>543</v>
      </c>
      <c r="B3" s="315"/>
      <c r="C3" s="315"/>
      <c r="D3" s="315"/>
      <c r="E3" s="315"/>
      <c r="F3" s="315"/>
      <c r="G3" s="315"/>
      <c r="H3" s="315"/>
      <c r="I3" s="315"/>
      <c r="J3" s="315"/>
      <c r="K3" s="315"/>
      <c r="L3" s="315"/>
      <c r="M3" s="315"/>
      <c r="N3" s="315"/>
      <c r="O3" s="315"/>
      <c r="P3" s="315"/>
      <c r="Q3" s="315"/>
      <c r="R3" s="315"/>
      <c r="S3" s="315"/>
      <c r="T3" s="315"/>
      <c r="U3" s="315"/>
    </row>
    <row r="5" spans="1:21" s="180" customFormat="1" ht="24.75">
      <c r="A5" s="295" t="s">
        <v>21</v>
      </c>
      <c r="B5" s="295"/>
      <c r="C5" s="295"/>
      <c r="D5" s="295"/>
      <c r="E5" s="295"/>
      <c r="F5" s="295"/>
      <c r="G5" s="295"/>
      <c r="H5" s="295"/>
      <c r="I5" s="295"/>
      <c r="J5" s="295"/>
      <c r="K5" s="295"/>
      <c r="L5" s="295"/>
      <c r="M5" s="295"/>
      <c r="N5" s="295"/>
      <c r="O5" s="295"/>
      <c r="P5" s="295"/>
      <c r="Q5" s="295"/>
      <c r="R5" s="295"/>
      <c r="S5" s="295"/>
      <c r="T5" s="295"/>
      <c r="U5" s="295"/>
    </row>
    <row r="6" spans="1:21" s="180" customFormat="1" ht="9.75" customHeight="1">
      <c r="C6" s="26"/>
      <c r="E6" s="28"/>
      <c r="F6" s="28"/>
      <c r="G6" s="28"/>
      <c r="H6" s="189"/>
      <c r="I6" s="189"/>
      <c r="J6" s="189"/>
      <c r="K6" s="136"/>
      <c r="M6" s="26"/>
      <c r="N6" s="26"/>
      <c r="O6" s="28"/>
      <c r="P6" s="28"/>
      <c r="Q6" s="28"/>
      <c r="R6" s="28"/>
      <c r="S6" s="28"/>
      <c r="T6" s="28"/>
      <c r="U6" s="136"/>
    </row>
    <row r="7" spans="1:21" s="180" customFormat="1" ht="27" customHeight="1" thickBot="1">
      <c r="A7" s="190"/>
      <c r="B7" s="191"/>
      <c r="C7" s="315" t="s">
        <v>544</v>
      </c>
      <c r="D7" s="315"/>
      <c r="E7" s="315"/>
      <c r="F7" s="315"/>
      <c r="G7" s="315"/>
      <c r="H7" s="315"/>
      <c r="I7" s="315"/>
      <c r="J7" s="315"/>
      <c r="K7" s="315"/>
      <c r="L7" s="191"/>
      <c r="M7" s="315" t="s">
        <v>705</v>
      </c>
      <c r="N7" s="315"/>
      <c r="O7" s="315"/>
      <c r="P7" s="315"/>
      <c r="Q7" s="315"/>
      <c r="R7" s="315"/>
      <c r="S7" s="315"/>
      <c r="T7" s="315"/>
      <c r="U7" s="315"/>
    </row>
    <row r="8" spans="1:21" s="134" customFormat="1" ht="24.75" customHeight="1">
      <c r="A8" s="330" t="s">
        <v>17</v>
      </c>
      <c r="B8" s="330"/>
      <c r="C8" s="316" t="s">
        <v>9</v>
      </c>
      <c r="D8" s="332"/>
      <c r="E8" s="318" t="s">
        <v>10</v>
      </c>
      <c r="F8" s="325"/>
      <c r="G8" s="318" t="s">
        <v>11</v>
      </c>
      <c r="H8" s="328"/>
      <c r="I8" s="320" t="s">
        <v>2</v>
      </c>
      <c r="J8" s="320"/>
      <c r="K8" s="320"/>
      <c r="L8" s="330"/>
      <c r="M8" s="316" t="s">
        <v>9</v>
      </c>
      <c r="N8" s="322"/>
      <c r="O8" s="318" t="s">
        <v>10</v>
      </c>
      <c r="P8" s="325"/>
      <c r="Q8" s="318" t="s">
        <v>11</v>
      </c>
      <c r="R8" s="325"/>
      <c r="S8" s="320" t="s">
        <v>2</v>
      </c>
      <c r="T8" s="320"/>
      <c r="U8" s="320"/>
    </row>
    <row r="9" spans="1:21" s="134" customFormat="1" ht="6" customHeight="1" thickBot="1">
      <c r="A9" s="330"/>
      <c r="B9" s="330"/>
      <c r="C9" s="317"/>
      <c r="D9" s="330"/>
      <c r="E9" s="319"/>
      <c r="F9" s="326"/>
      <c r="G9" s="319"/>
      <c r="H9" s="329"/>
      <c r="I9" s="321"/>
      <c r="J9" s="321"/>
      <c r="K9" s="321"/>
      <c r="L9" s="330"/>
      <c r="M9" s="317"/>
      <c r="N9" s="323"/>
      <c r="O9" s="319"/>
      <c r="P9" s="326"/>
      <c r="Q9" s="319"/>
      <c r="R9" s="326"/>
      <c r="S9" s="321"/>
      <c r="T9" s="321"/>
      <c r="U9" s="321"/>
    </row>
    <row r="10" spans="1:21" s="134" customFormat="1" ht="42.75" customHeight="1" thickBot="1">
      <c r="A10" s="331"/>
      <c r="B10" s="330"/>
      <c r="C10" s="29" t="s">
        <v>155</v>
      </c>
      <c r="D10" s="330"/>
      <c r="E10" s="30" t="s">
        <v>46</v>
      </c>
      <c r="F10" s="327"/>
      <c r="G10" s="30" t="s">
        <v>47</v>
      </c>
      <c r="H10" s="329"/>
      <c r="I10" s="192" t="s">
        <v>6</v>
      </c>
      <c r="J10" s="192"/>
      <c r="K10" s="193" t="s">
        <v>13</v>
      </c>
      <c r="L10" s="330"/>
      <c r="M10" s="29" t="s">
        <v>155</v>
      </c>
      <c r="N10" s="324"/>
      <c r="O10" s="30" t="s">
        <v>46</v>
      </c>
      <c r="P10" s="327"/>
      <c r="Q10" s="30" t="s">
        <v>47</v>
      </c>
      <c r="R10" s="327"/>
      <c r="S10" s="31" t="s">
        <v>6</v>
      </c>
      <c r="T10" s="31"/>
      <c r="U10" s="193" t="s">
        <v>13</v>
      </c>
    </row>
    <row r="11" spans="1:21" s="179" customFormat="1" ht="30.75">
      <c r="A11" s="194" t="s">
        <v>219</v>
      </c>
      <c r="C11" s="26">
        <f>IFERROR(_xlfn.XLOOKUP(A11,'درآمد سود سهام'!$A$9:$A$9,'درآمد سود سهام'!$M$9:$M$9),0)</f>
        <v>0</v>
      </c>
      <c r="D11" s="4"/>
      <c r="E11" s="26">
        <f>IFERROR(_xlfn.XLOOKUP(A11,'درآمد ناشی از تغییر قیمت  '!$A$7:$A$200,'درآمد ناشی از تغییر قیمت  '!$I$7:$I$200),0)</f>
        <v>-56560</v>
      </c>
      <c r="F11" s="4"/>
      <c r="G11" s="26">
        <v>0</v>
      </c>
      <c r="H11" s="4"/>
      <c r="I11" s="4">
        <f>G11+E11+C11</f>
        <v>-56560</v>
      </c>
      <c r="K11" s="77">
        <f>I11/44164414982</f>
        <v>-1.2806690640655388E-6</v>
      </c>
      <c r="M11" s="26">
        <f>IFERROR(_xlfn.XLOOKUP(K11,'درآمد سود سهام'!$A$9:$A$9,'درآمد سود سهام'!$M$9:$M$9),0)</f>
        <v>0</v>
      </c>
      <c r="N11" s="4"/>
      <c r="O11" s="26">
        <f>IFERROR(_xlfn.XLOOKUP(A11,'درآمد ناشی از تغییر قیمت  '!$A$7:$A$200,'درآمد ناشی از تغییر قیمت  '!$Q$7:$Q$200),0)</f>
        <v>-83222</v>
      </c>
      <c r="P11" s="4"/>
      <c r="Q11" s="26">
        <v>15722136</v>
      </c>
      <c r="R11" s="4"/>
      <c r="S11" s="4">
        <f>Q11+O11+M11</f>
        <v>15638914</v>
      </c>
      <c r="T11" s="185"/>
      <c r="U11" s="77">
        <f t="shared" ref="U11:U74" si="0">S11/302903008671</f>
        <v>5.1630104529553564E-5</v>
      </c>
    </row>
    <row r="12" spans="1:21" s="179" customFormat="1" ht="30.75">
      <c r="A12" s="194" t="s">
        <v>100</v>
      </c>
      <c r="C12" s="26">
        <f>IFERROR(_xlfn.XLOOKUP(A12,'درآمد سود سهام'!$A$9:$A$9,'درآمد سود سهام'!$M$9:$M$9),0)</f>
        <v>0</v>
      </c>
      <c r="D12" s="4"/>
      <c r="E12" s="26">
        <f>IFERROR(_xlfn.XLOOKUP(A12,'درآمد ناشی از تغییر قیمت  '!$A$7:$A$200,'درآمد ناشی از تغییر قیمت  '!$I$7:$I$200),0)</f>
        <v>1779522602</v>
      </c>
      <c r="F12" s="4"/>
      <c r="G12" s="26">
        <v>0</v>
      </c>
      <c r="H12" s="4"/>
      <c r="I12" s="4">
        <f t="shared" ref="I12:I75" si="1">G12+E12+C12</f>
        <v>1779522602</v>
      </c>
      <c r="K12" s="77">
        <f t="shared" ref="K12:K74" si="2">I12/44164414982</f>
        <v>4.029313198703699E-2</v>
      </c>
      <c r="M12" s="26">
        <f>IFERROR(_xlfn.XLOOKUP(K12,'درآمد سود سهام'!$A$9:$A$9,'درآمد سود سهام'!$M$9:$M$9),0)</f>
        <v>0</v>
      </c>
      <c r="N12" s="4"/>
      <c r="O12" s="26">
        <f>IFERROR(_xlfn.XLOOKUP(A12,'درآمد ناشی از تغییر قیمت  '!$A$7:$A$200,'درآمد ناشی از تغییر قیمت  '!$Q$7:$Q$200),0)</f>
        <v>-1720678955</v>
      </c>
      <c r="P12" s="4"/>
      <c r="Q12" s="26">
        <v>-3701329109</v>
      </c>
      <c r="R12" s="4"/>
      <c r="S12" s="4">
        <f>Q12+O12+M12</f>
        <v>-5422008064</v>
      </c>
      <c r="T12" s="185"/>
      <c r="U12" s="77">
        <f t="shared" si="0"/>
        <v>-1.7900145950313581E-2</v>
      </c>
    </row>
    <row r="13" spans="1:21" s="179" customFormat="1" ht="30.75">
      <c r="A13" s="194" t="s">
        <v>95</v>
      </c>
      <c r="C13" s="26">
        <f>IFERROR(_xlfn.XLOOKUP(A13,'درآمد سود سهام'!$A$9:$A$9,'درآمد سود سهام'!$M$9:$M$9),0)</f>
        <v>0</v>
      </c>
      <c r="D13" s="4"/>
      <c r="E13" s="26">
        <f>IFERROR(_xlfn.XLOOKUP(A13,'درآمد ناشی از تغییر قیمت  '!$A$7:$A$200,'درآمد ناشی از تغییر قیمت  '!$I$7:$I$200),0)</f>
        <v>6974703991</v>
      </c>
      <c r="F13" s="4"/>
      <c r="G13" s="26">
        <v>0</v>
      </c>
      <c r="H13" s="4"/>
      <c r="I13" s="4">
        <f t="shared" si="1"/>
        <v>6974703991</v>
      </c>
      <c r="K13" s="77">
        <f t="shared" si="2"/>
        <v>0.15792587751570275</v>
      </c>
      <c r="M13" s="26">
        <f>IFERROR(_xlfn.XLOOKUP(K13,'درآمد سود سهام'!$A$9:$A$9,'درآمد سود سهام'!$M$9:$M$9),0)</f>
        <v>0</v>
      </c>
      <c r="N13" s="4"/>
      <c r="O13" s="26">
        <f>IFERROR(_xlfn.XLOOKUP(A13,'درآمد ناشی از تغییر قیمت  '!$A$7:$A$200,'درآمد ناشی از تغییر قیمت  '!$Q$7:$Q$200),0)</f>
        <v>-2954536831</v>
      </c>
      <c r="P13" s="4"/>
      <c r="Q13" s="26">
        <v>35405324</v>
      </c>
      <c r="R13" s="4"/>
      <c r="S13" s="4">
        <f t="shared" ref="S13:S75" si="3">Q13+O13+M13</f>
        <v>-2919131507</v>
      </c>
      <c r="T13" s="185"/>
      <c r="U13" s="77">
        <f t="shared" si="0"/>
        <v>-9.6371822776135999E-3</v>
      </c>
    </row>
    <row r="14" spans="1:21" s="179" customFormat="1" ht="30.75">
      <c r="A14" s="194" t="s">
        <v>96</v>
      </c>
      <c r="C14" s="26">
        <f>IFERROR(_xlfn.XLOOKUP(A14,'درآمد سود سهام'!$A$9:$A$9,'درآمد سود سهام'!$M$9:$M$9),0)</f>
        <v>0</v>
      </c>
      <c r="D14" s="4"/>
      <c r="E14" s="26">
        <f>IFERROR(_xlfn.XLOOKUP(A14,'درآمد ناشی از تغییر قیمت  '!$A$7:$A$200,'درآمد ناشی از تغییر قیمت  '!$I$7:$I$200),0)</f>
        <v>-2623424812</v>
      </c>
      <c r="F14" s="4"/>
      <c r="G14" s="26">
        <v>0</v>
      </c>
      <c r="H14" s="4"/>
      <c r="I14" s="4">
        <f t="shared" si="1"/>
        <v>-2623424812</v>
      </c>
      <c r="K14" s="77">
        <f t="shared" si="2"/>
        <v>-5.940132600124385E-2</v>
      </c>
      <c r="M14" s="26">
        <f>IFERROR(_xlfn.XLOOKUP(K14,'درآمد سود سهام'!$A$9:$A$9,'درآمد سود سهام'!$M$9:$M$9),0)</f>
        <v>0</v>
      </c>
      <c r="N14" s="4"/>
      <c r="O14" s="26">
        <f>IFERROR(_xlfn.XLOOKUP(A14,'درآمد ناشی از تغییر قیمت  '!$A$7:$A$200,'درآمد ناشی از تغییر قیمت  '!$Q$7:$Q$200),0)</f>
        <v>36330384</v>
      </c>
      <c r="P14" s="4"/>
      <c r="Q14" s="26">
        <v>1237203828</v>
      </c>
      <c r="R14" s="4"/>
      <c r="S14" s="4">
        <f t="shared" si="3"/>
        <v>1273534212</v>
      </c>
      <c r="T14" s="185"/>
      <c r="U14" s="77">
        <f t="shared" si="0"/>
        <v>4.2044290599412872E-3</v>
      </c>
    </row>
    <row r="15" spans="1:21" s="179" customFormat="1" ht="30.75">
      <c r="A15" s="194" t="s">
        <v>97</v>
      </c>
      <c r="C15" s="26">
        <f>IFERROR(_xlfn.XLOOKUP(A15,'درآمد سود سهام'!$A$9:$A$9,'درآمد سود سهام'!$M$9:$M$9),0)</f>
        <v>0</v>
      </c>
      <c r="D15" s="4"/>
      <c r="E15" s="26">
        <f>IFERROR(_xlfn.XLOOKUP(A15,'درآمد ناشی از تغییر قیمت  '!$A$7:$A$200,'درآمد ناشی از تغییر قیمت  '!$I$7:$I$200),0)</f>
        <v>167082836</v>
      </c>
      <c r="F15" s="4"/>
      <c r="G15" s="26">
        <v>0</v>
      </c>
      <c r="H15" s="4"/>
      <c r="I15" s="4">
        <f t="shared" si="1"/>
        <v>167082836</v>
      </c>
      <c r="K15" s="77">
        <f t="shared" si="2"/>
        <v>3.783200480932389E-3</v>
      </c>
      <c r="M15" s="26">
        <f>IFERROR(_xlfn.XLOOKUP(K15,'درآمد سود سهام'!$A$9:$A$9,'درآمد سود سهام'!$M$9:$M$9),0)</f>
        <v>0</v>
      </c>
      <c r="N15" s="4"/>
      <c r="O15" s="26">
        <f>IFERROR(_xlfn.XLOOKUP(A15,'درآمد ناشی از تغییر قیمت  '!$A$7:$A$200,'درآمد ناشی از تغییر قیمت  '!$Q$7:$Q$200),0)</f>
        <v>-124970923</v>
      </c>
      <c r="P15" s="4"/>
      <c r="Q15" s="26">
        <v>100612172</v>
      </c>
      <c r="R15" s="4"/>
      <c r="S15" s="4">
        <f t="shared" si="3"/>
        <v>-24358751</v>
      </c>
      <c r="T15" s="185"/>
      <c r="U15" s="77">
        <f t="shared" si="0"/>
        <v>-8.0417659457643128E-5</v>
      </c>
    </row>
    <row r="16" spans="1:21" s="179" customFormat="1" ht="30.75">
      <c r="A16" s="194" t="s">
        <v>101</v>
      </c>
      <c r="C16" s="26">
        <f>IFERROR(_xlfn.XLOOKUP(A16,'درآمد سود سهام'!$A$9:$A$9,'درآمد سود سهام'!$M$9:$M$9),0)</f>
        <v>0</v>
      </c>
      <c r="D16" s="4"/>
      <c r="E16" s="26">
        <f>IFERROR(_xlfn.XLOOKUP(A16,'درآمد ناشی از تغییر قیمت  '!$A$7:$A$200,'درآمد ناشی از تغییر قیمت  '!$I$7:$I$200),0)</f>
        <v>3654327010</v>
      </c>
      <c r="F16" s="4"/>
      <c r="G16" s="26">
        <v>0</v>
      </c>
      <c r="H16" s="4"/>
      <c r="I16" s="4">
        <f t="shared" si="1"/>
        <v>3654327010</v>
      </c>
      <c r="K16" s="77">
        <f t="shared" si="2"/>
        <v>8.2743697872809746E-2</v>
      </c>
      <c r="M16" s="26">
        <f>IFERROR(_xlfn.XLOOKUP(K16,'درآمد سود سهام'!$A$9:$A$9,'درآمد سود سهام'!$M$9:$M$9),0)</f>
        <v>0</v>
      </c>
      <c r="N16" s="4"/>
      <c r="O16" s="26">
        <f>IFERROR(_xlfn.XLOOKUP(A16,'درآمد ناشی از تغییر قیمت  '!$A$7:$A$200,'درآمد ناشی از تغییر قیمت  '!$Q$7:$Q$200),0)</f>
        <v>-20963960566</v>
      </c>
      <c r="P16" s="4"/>
      <c r="Q16" s="26">
        <v>8766981012</v>
      </c>
      <c r="R16" s="4"/>
      <c r="S16" s="4">
        <f t="shared" si="3"/>
        <v>-12196979554</v>
      </c>
      <c r="T16" s="185"/>
      <c r="U16" s="77">
        <f t="shared" si="0"/>
        <v>-4.0266947520642908E-2</v>
      </c>
    </row>
    <row r="17" spans="1:21" s="179" customFormat="1" ht="30.75">
      <c r="A17" s="194" t="s">
        <v>102</v>
      </c>
      <c r="C17" s="26">
        <f>IFERROR(_xlfn.XLOOKUP(A17,'درآمد سود سهام'!$A$9:$A$9,'درآمد سود سهام'!$M$9:$M$9),0)</f>
        <v>0</v>
      </c>
      <c r="D17" s="4"/>
      <c r="E17" s="26">
        <f>IFERROR(_xlfn.XLOOKUP(A17,'درآمد ناشی از تغییر قیمت  '!$A$7:$A$200,'درآمد ناشی از تغییر قیمت  '!$I$7:$I$200),0)</f>
        <v>-15268931843</v>
      </c>
      <c r="F17" s="4"/>
      <c r="G17" s="26">
        <v>0</v>
      </c>
      <c r="H17" s="4"/>
      <c r="I17" s="4">
        <f t="shared" si="1"/>
        <v>-15268931843</v>
      </c>
      <c r="K17" s="77">
        <f t="shared" si="2"/>
        <v>-0.34572929018131743</v>
      </c>
      <c r="M17" s="26">
        <f>IFERROR(_xlfn.XLOOKUP(K17,'درآمد سود سهام'!$A$9:$A$9,'درآمد سود سهام'!$M$9:$M$9),0)</f>
        <v>0</v>
      </c>
      <c r="N17" s="4"/>
      <c r="O17" s="26">
        <f>IFERROR(_xlfn.XLOOKUP(A17,'درآمد ناشی از تغییر قیمت  '!$A$7:$A$200,'درآمد ناشی از تغییر قیمت  '!$Q$7:$Q$200),0)</f>
        <v>-52180087540</v>
      </c>
      <c r="P17" s="4"/>
      <c r="Q17" s="26">
        <v>17491756156</v>
      </c>
      <c r="R17" s="4"/>
      <c r="S17" s="4">
        <f t="shared" si="3"/>
        <v>-34688331384</v>
      </c>
      <c r="T17" s="185"/>
      <c r="U17" s="77">
        <f t="shared" si="0"/>
        <v>-0.114519599974251</v>
      </c>
    </row>
    <row r="18" spans="1:21" s="179" customFormat="1" ht="30.75">
      <c r="A18" s="194" t="s">
        <v>85</v>
      </c>
      <c r="C18" s="26">
        <f>IFERROR(_xlfn.XLOOKUP(A18,'درآمد سود سهام'!$A$9:$A$9,'درآمد سود سهام'!$M$9:$M$9),0)</f>
        <v>0</v>
      </c>
      <c r="D18" s="4"/>
      <c r="E18" s="26">
        <f>IFERROR(_xlfn.XLOOKUP(A18,'درآمد ناشی از تغییر قیمت  '!$A$7:$A$200,'درآمد ناشی از تغییر قیمت  '!$I$7:$I$200),0)</f>
        <v>13432378667</v>
      </c>
      <c r="F18" s="4"/>
      <c r="G18" s="26">
        <v>0</v>
      </c>
      <c r="H18" s="4"/>
      <c r="I18" s="4">
        <f t="shared" si="1"/>
        <v>13432378667</v>
      </c>
      <c r="K18" s="77">
        <f t="shared" si="2"/>
        <v>0.30414483408134368</v>
      </c>
      <c r="M18" s="26">
        <f>IFERROR(_xlfn.XLOOKUP(K18,'درآمد سود سهام'!$A$9:$A$9,'درآمد سود سهام'!$M$9:$M$9),0)</f>
        <v>0</v>
      </c>
      <c r="N18" s="4"/>
      <c r="O18" s="26">
        <f>IFERROR(_xlfn.XLOOKUP(A18,'درآمد ناشی از تغییر قیمت  '!$A$7:$A$200,'درآمد ناشی از تغییر قیمت  '!$Q$7:$Q$200),0)</f>
        <v>2388252315</v>
      </c>
      <c r="P18" s="4"/>
      <c r="Q18" s="26">
        <v>5310977006</v>
      </c>
      <c r="R18" s="4"/>
      <c r="S18" s="4">
        <f t="shared" si="3"/>
        <v>7699229321</v>
      </c>
      <c r="T18" s="185"/>
      <c r="U18" s="77">
        <f t="shared" si="0"/>
        <v>2.5418134190151164E-2</v>
      </c>
    </row>
    <row r="19" spans="1:21" s="179" customFormat="1" ht="30.75">
      <c r="A19" s="194" t="s">
        <v>103</v>
      </c>
      <c r="C19" s="26">
        <f>IFERROR(_xlfn.XLOOKUP(A19,'درآمد سود سهام'!$A$9:$A$9,'درآمد سود سهام'!$M$9:$M$9),0)</f>
        <v>0</v>
      </c>
      <c r="D19" s="4"/>
      <c r="E19" s="26">
        <f>IFERROR(_xlfn.XLOOKUP(A19,'درآمد ناشی از تغییر قیمت  '!$A$7:$A$200,'درآمد ناشی از تغییر قیمت  '!$I$7:$I$200),0)</f>
        <v>-5384710164</v>
      </c>
      <c r="F19" s="4"/>
      <c r="G19" s="26">
        <v>0</v>
      </c>
      <c r="H19" s="4"/>
      <c r="I19" s="4">
        <f t="shared" si="1"/>
        <v>-5384710164</v>
      </c>
      <c r="K19" s="77">
        <f t="shared" si="2"/>
        <v>-0.12192418185986693</v>
      </c>
      <c r="M19" s="26">
        <f>IFERROR(_xlfn.XLOOKUP(K19,'درآمد سود سهام'!$A$9:$A$9,'درآمد سود سهام'!$M$9:$M$9),0)</f>
        <v>0</v>
      </c>
      <c r="N19" s="4"/>
      <c r="O19" s="26">
        <f>IFERROR(_xlfn.XLOOKUP(A19,'درآمد ناشی از تغییر قیمت  '!$A$7:$A$200,'درآمد ناشی از تغییر قیمت  '!$Q$7:$Q$200),0)</f>
        <v>8596853248</v>
      </c>
      <c r="P19" s="4"/>
      <c r="Q19" s="26">
        <v>5392419592</v>
      </c>
      <c r="R19" s="4"/>
      <c r="S19" s="4">
        <f t="shared" si="3"/>
        <v>13989272840</v>
      </c>
      <c r="T19" s="185"/>
      <c r="U19" s="77">
        <f t="shared" si="0"/>
        <v>4.6184000949275932E-2</v>
      </c>
    </row>
    <row r="20" spans="1:21" s="179" customFormat="1" ht="30.75">
      <c r="A20" s="194" t="s">
        <v>312</v>
      </c>
      <c r="C20" s="26">
        <f>IFERROR(_xlfn.XLOOKUP(A20,'درآمد سود سهام'!$A$9:$A$9,'درآمد سود سهام'!$M$9:$M$9),0)</f>
        <v>0</v>
      </c>
      <c r="D20" s="4"/>
      <c r="E20" s="26">
        <f>IFERROR(_xlfn.XLOOKUP(A20,'درآمد ناشی از تغییر قیمت  '!$A$7:$A$200,'درآمد ناشی از تغییر قیمت  '!$I$7:$I$200),0)</f>
        <v>-656927780</v>
      </c>
      <c r="F20" s="4"/>
      <c r="G20" s="26">
        <v>0</v>
      </c>
      <c r="H20" s="4"/>
      <c r="I20" s="4">
        <f t="shared" si="1"/>
        <v>-656927780</v>
      </c>
      <c r="K20" s="77">
        <f t="shared" si="2"/>
        <v>-1.4874594858049013E-2</v>
      </c>
      <c r="M20" s="26">
        <f>IFERROR(_xlfn.XLOOKUP(K20,'درآمد سود سهام'!$A$9:$A$9,'درآمد سود سهام'!$M$9:$M$9),0)</f>
        <v>0</v>
      </c>
      <c r="N20" s="4"/>
      <c r="O20" s="26">
        <f>IFERROR(_xlfn.XLOOKUP(A20,'درآمد ناشی از تغییر قیمت  '!$A$7:$A$200,'درآمد ناشی از تغییر قیمت  '!$Q$7:$Q$200),0)</f>
        <v>-615057612</v>
      </c>
      <c r="P20" s="4"/>
      <c r="Q20" s="26">
        <v>139975511</v>
      </c>
      <c r="R20" s="4"/>
      <c r="S20" s="4">
        <f t="shared" si="3"/>
        <v>-475082101</v>
      </c>
      <c r="T20" s="185"/>
      <c r="U20" s="77">
        <f t="shared" si="0"/>
        <v>-1.568429785773483E-3</v>
      </c>
    </row>
    <row r="21" spans="1:21" s="179" customFormat="1" ht="30.75">
      <c r="A21" s="194" t="s">
        <v>104</v>
      </c>
      <c r="C21" s="26">
        <f>IFERROR(_xlfn.XLOOKUP(A21,'درآمد سود سهام'!$A$9:$A$9,'درآمد سود سهام'!$M$9:$M$9),0)</f>
        <v>0</v>
      </c>
      <c r="D21" s="4"/>
      <c r="E21" s="26">
        <f>IFERROR(_xlfn.XLOOKUP(A21,'درآمد ناشی از تغییر قیمت  '!$A$7:$A$200,'درآمد ناشی از تغییر قیمت  '!$I$7:$I$200),0)</f>
        <v>0</v>
      </c>
      <c r="F21" s="4"/>
      <c r="G21" s="26">
        <v>0</v>
      </c>
      <c r="H21" s="4"/>
      <c r="I21" s="4">
        <f t="shared" si="1"/>
        <v>0</v>
      </c>
      <c r="K21" s="77">
        <f t="shared" si="2"/>
        <v>0</v>
      </c>
      <c r="M21" s="26">
        <f>IFERROR(_xlfn.XLOOKUP(K21,'درآمد سود سهام'!$A$9:$A$9,'درآمد سود سهام'!$M$9:$M$9),0)</f>
        <v>0</v>
      </c>
      <c r="N21" s="4"/>
      <c r="O21" s="26">
        <f>IFERROR(_xlfn.XLOOKUP(A21,'درآمد ناشی از تغییر قیمت  '!$A$7:$A$200,'درآمد ناشی از تغییر قیمت  '!$Q$7:$Q$200),0)</f>
        <v>0</v>
      </c>
      <c r="P21" s="4"/>
      <c r="Q21" s="26">
        <v>18910170</v>
      </c>
      <c r="R21" s="4"/>
      <c r="S21" s="4">
        <f t="shared" si="3"/>
        <v>18910170</v>
      </c>
      <c r="T21" s="185"/>
      <c r="U21" s="77">
        <f t="shared" si="0"/>
        <v>6.2429785966699989E-5</v>
      </c>
    </row>
    <row r="22" spans="1:21" s="179" customFormat="1" ht="30.75">
      <c r="A22" s="194" t="s">
        <v>98</v>
      </c>
      <c r="C22" s="26">
        <f>IFERROR(_xlfn.XLOOKUP(A22,'درآمد سود سهام'!$A$9:$A$9,'درآمد سود سهام'!$M$9:$M$9),0)</f>
        <v>0</v>
      </c>
      <c r="D22" s="4"/>
      <c r="E22" s="26">
        <f>IFERROR(_xlfn.XLOOKUP(A22,'درآمد ناشی از تغییر قیمت  '!$A$7:$A$200,'درآمد ناشی از تغییر قیمت  '!$I$7:$I$200),0)</f>
        <v>-1780131</v>
      </c>
      <c r="F22" s="4"/>
      <c r="G22" s="26">
        <v>0</v>
      </c>
      <c r="H22" s="4"/>
      <c r="I22" s="4">
        <f t="shared" si="1"/>
        <v>-1780131</v>
      </c>
      <c r="K22" s="77">
        <f t="shared" si="2"/>
        <v>-4.0306907738402609E-5</v>
      </c>
      <c r="M22" s="26">
        <f>IFERROR(_xlfn.XLOOKUP(K22,'درآمد سود سهام'!$A$9:$A$9,'درآمد سود سهام'!$M$9:$M$9),0)</f>
        <v>0</v>
      </c>
      <c r="N22" s="4"/>
      <c r="O22" s="26">
        <f>IFERROR(_xlfn.XLOOKUP(A22,'درآمد ناشی از تغییر قیمت  '!$A$7:$A$200,'درآمد ناشی از تغییر قیمت  '!$Q$7:$Q$200),0)</f>
        <v>-44393312</v>
      </c>
      <c r="P22" s="4"/>
      <c r="Q22" s="26">
        <v>133768157</v>
      </c>
      <c r="R22" s="4"/>
      <c r="S22" s="4">
        <f t="shared" si="3"/>
        <v>89374845</v>
      </c>
      <c r="T22" s="185"/>
      <c r="U22" s="77">
        <f t="shared" si="0"/>
        <v>2.9506093515589688E-4</v>
      </c>
    </row>
    <row r="23" spans="1:21" s="179" customFormat="1" ht="30.75">
      <c r="A23" s="194" t="s">
        <v>112</v>
      </c>
      <c r="C23" s="26">
        <f>IFERROR(_xlfn.XLOOKUP(A23,'درآمد سود سهام'!$A$9:$A$9,'درآمد سود سهام'!$M$9:$M$9),0)</f>
        <v>0</v>
      </c>
      <c r="D23" s="4"/>
      <c r="E23" s="26">
        <f>IFERROR(_xlfn.XLOOKUP(A23,'درآمد ناشی از تغییر قیمت  '!$A$7:$A$200,'درآمد ناشی از تغییر قیمت  '!$I$7:$I$200),0)</f>
        <v>783896026</v>
      </c>
      <c r="F23" s="4"/>
      <c r="G23" s="26">
        <v>0</v>
      </c>
      <c r="H23" s="4"/>
      <c r="I23" s="4">
        <f t="shared" si="1"/>
        <v>783896026</v>
      </c>
      <c r="K23" s="77">
        <f t="shared" si="2"/>
        <v>1.7749494164464554E-2</v>
      </c>
      <c r="M23" s="26">
        <f>IFERROR(_xlfn.XLOOKUP(K23,'درآمد سود سهام'!$A$9:$A$9,'درآمد سود سهام'!$M$9:$M$9),0)</f>
        <v>0</v>
      </c>
      <c r="N23" s="4"/>
      <c r="O23" s="26">
        <f>IFERROR(_xlfn.XLOOKUP(A23,'درآمد ناشی از تغییر قیمت  '!$A$7:$A$200,'درآمد ناشی از تغییر قیمت  '!$Q$7:$Q$200),0)</f>
        <v>-757066933</v>
      </c>
      <c r="P23" s="4"/>
      <c r="Q23" s="26">
        <v>1071727869</v>
      </c>
      <c r="R23" s="4"/>
      <c r="S23" s="4">
        <f t="shared" si="3"/>
        <v>314660936</v>
      </c>
      <c r="T23" s="185"/>
      <c r="U23" s="77">
        <f t="shared" si="0"/>
        <v>1.038817466292555E-3</v>
      </c>
    </row>
    <row r="24" spans="1:21" s="179" customFormat="1" ht="30.75">
      <c r="A24" s="194" t="s">
        <v>84</v>
      </c>
      <c r="C24" s="26">
        <f>IFERROR(_xlfn.XLOOKUP(A24,'درآمد سود سهام'!$A$9:$A$9,'درآمد سود سهام'!$M$9:$M$9),0)</f>
        <v>0</v>
      </c>
      <c r="D24" s="4"/>
      <c r="E24" s="26">
        <f>IFERROR(_xlfn.XLOOKUP(A24,'درآمد ناشی از تغییر قیمت  '!$A$7:$A$200,'درآمد ناشی از تغییر قیمت  '!$I$7:$I$200),0)</f>
        <v>11663541152</v>
      </c>
      <c r="F24" s="4"/>
      <c r="G24" s="26">
        <v>-281371780</v>
      </c>
      <c r="H24" s="4"/>
      <c r="I24" s="4">
        <f t="shared" si="1"/>
        <v>11382169372</v>
      </c>
      <c r="K24" s="77">
        <f t="shared" si="2"/>
        <v>0.25772263431178716</v>
      </c>
      <c r="M24" s="26">
        <f>IFERROR(_xlfn.XLOOKUP(K24,'درآمد سود سهام'!$A$9:$A$9,'درآمد سود سهام'!$M$9:$M$9),0)</f>
        <v>0</v>
      </c>
      <c r="N24" s="4"/>
      <c r="O24" s="26">
        <f>IFERROR(_xlfn.XLOOKUP(A24,'درآمد ناشی از تغییر قیمت  '!$A$7:$A$200,'درآمد ناشی از تغییر قیمت  '!$Q$7:$Q$200),0)</f>
        <v>-1237603258</v>
      </c>
      <c r="P24" s="4"/>
      <c r="Q24" s="26">
        <v>-280915425</v>
      </c>
      <c r="R24" s="4"/>
      <c r="S24" s="4">
        <f t="shared" si="3"/>
        <v>-1518518683</v>
      </c>
      <c r="T24" s="185"/>
      <c r="U24" s="77">
        <f t="shared" si="0"/>
        <v>-5.0132175631485672E-3</v>
      </c>
    </row>
    <row r="25" spans="1:21" s="179" customFormat="1" ht="30.75">
      <c r="A25" s="194" t="s">
        <v>99</v>
      </c>
      <c r="C25" s="26">
        <f>IFERROR(_xlfn.XLOOKUP(A25,'درآمد سود سهام'!$A$9:$A$9,'درآمد سود سهام'!$M$9:$M$9),0)</f>
        <v>0</v>
      </c>
      <c r="D25" s="4"/>
      <c r="E25" s="26">
        <f>IFERROR(_xlfn.XLOOKUP(A25,'درآمد ناشی از تغییر قیمت  '!$A$7:$A$200,'درآمد ناشی از تغییر قیمت  '!$I$7:$I$200),0)</f>
        <v>424638905</v>
      </c>
      <c r="F25" s="4"/>
      <c r="G25" s="26">
        <v>-227524030</v>
      </c>
      <c r="H25" s="4"/>
      <c r="I25" s="4">
        <f t="shared" si="1"/>
        <v>197114875</v>
      </c>
      <c r="K25" s="77">
        <f t="shared" si="2"/>
        <v>4.4632058429923214E-3</v>
      </c>
      <c r="M25" s="26">
        <f>IFERROR(_xlfn.XLOOKUP(K25,'درآمد سود سهام'!$A$9:$A$9,'درآمد سود سهام'!$M$9:$M$9),0)</f>
        <v>0</v>
      </c>
      <c r="N25" s="4"/>
      <c r="O25" s="26">
        <f>IFERROR(_xlfn.XLOOKUP(A25,'درآمد ناشی از تغییر قیمت  '!$A$7:$A$200,'درآمد ناشی از تغییر قیمت  '!$Q$7:$Q$200),0)</f>
        <v>-701788881</v>
      </c>
      <c r="P25" s="4"/>
      <c r="Q25" s="26">
        <v>626100773</v>
      </c>
      <c r="R25" s="4"/>
      <c r="S25" s="4">
        <f t="shared" si="3"/>
        <v>-75688108</v>
      </c>
      <c r="T25" s="185"/>
      <c r="U25" s="77">
        <f t="shared" si="0"/>
        <v>-2.4987572204081048E-4</v>
      </c>
    </row>
    <row r="26" spans="1:21" s="179" customFormat="1" ht="30.75">
      <c r="A26" s="194" t="s">
        <v>135</v>
      </c>
      <c r="C26" s="26">
        <f>IFERROR(_xlfn.XLOOKUP(A26,'درآمد سود سهام'!$A$9:$A$9,'درآمد سود سهام'!$M$9:$M$9),0)</f>
        <v>0</v>
      </c>
      <c r="D26" s="4"/>
      <c r="E26" s="26">
        <f>IFERROR(_xlfn.XLOOKUP(A26,'درآمد ناشی از تغییر قیمت  '!$A$7:$A$200,'درآمد ناشی از تغییر قیمت  '!$I$7:$I$200),0)</f>
        <v>0</v>
      </c>
      <c r="F26" s="4"/>
      <c r="G26" s="26">
        <v>0</v>
      </c>
      <c r="H26" s="4"/>
      <c r="I26" s="4">
        <f t="shared" si="1"/>
        <v>0</v>
      </c>
      <c r="K26" s="77">
        <f t="shared" si="2"/>
        <v>0</v>
      </c>
      <c r="M26" s="26">
        <f>IFERROR(_xlfn.XLOOKUP(K26,'درآمد سود سهام'!$A$9:$A$9,'درآمد سود سهام'!$M$9:$M$9),0)</f>
        <v>0</v>
      </c>
      <c r="N26" s="4"/>
      <c r="O26" s="26">
        <f>IFERROR(_xlfn.XLOOKUP(A26,'درآمد ناشی از تغییر قیمت  '!$A$7:$A$200,'درآمد ناشی از تغییر قیمت  '!$Q$7:$Q$200),0)</f>
        <v>0</v>
      </c>
      <c r="P26" s="4"/>
      <c r="Q26" s="26">
        <v>24180284</v>
      </c>
      <c r="R26" s="4"/>
      <c r="S26" s="4">
        <f t="shared" si="3"/>
        <v>24180284</v>
      </c>
      <c r="T26" s="185"/>
      <c r="U26" s="77">
        <f t="shared" si="0"/>
        <v>7.9828470856370951E-5</v>
      </c>
    </row>
    <row r="27" spans="1:21" s="179" customFormat="1" ht="30.75">
      <c r="A27" s="194" t="s">
        <v>392</v>
      </c>
      <c r="C27" s="26">
        <f>IFERROR(_xlfn.XLOOKUP(A27,'درآمد سود سهام'!$A$9:$A$9,'درآمد سود سهام'!$M$9:$M$9),0)</f>
        <v>0</v>
      </c>
      <c r="D27" s="4"/>
      <c r="E27" s="26">
        <f>IFERROR(_xlfn.XLOOKUP(A27,'درآمد ناشی از تغییر قیمت  '!$A$7:$A$200,'درآمد ناشی از تغییر قیمت  '!$I$7:$I$200),0)</f>
        <v>10090330</v>
      </c>
      <c r="F27" s="4"/>
      <c r="G27" s="26">
        <v>0</v>
      </c>
      <c r="H27" s="4"/>
      <c r="I27" s="4">
        <f t="shared" si="1"/>
        <v>10090330</v>
      </c>
      <c r="K27" s="77">
        <f t="shared" si="2"/>
        <v>2.2847194973855072E-4</v>
      </c>
      <c r="M27" s="26">
        <f>IFERROR(_xlfn.XLOOKUP(K27,'درآمد سود سهام'!$A$9:$A$9,'درآمد سود سهام'!$M$9:$M$9),0)</f>
        <v>0</v>
      </c>
      <c r="N27" s="4"/>
      <c r="O27" s="26">
        <f>IFERROR(_xlfn.XLOOKUP(A27,'درآمد ناشی از تغییر قیمت  '!$A$7:$A$200,'درآمد ناشی از تغییر قیمت  '!$Q$7:$Q$200),0)</f>
        <v>-25032691</v>
      </c>
      <c r="P27" s="4"/>
      <c r="Q27" s="26">
        <v>55875215</v>
      </c>
      <c r="R27" s="4"/>
      <c r="S27" s="4">
        <f t="shared" si="3"/>
        <v>30842524</v>
      </c>
      <c r="T27" s="185"/>
      <c r="U27" s="77">
        <f t="shared" si="0"/>
        <v>1.0182310217162551E-4</v>
      </c>
    </row>
    <row r="28" spans="1:21" s="179" customFormat="1" ht="30.75">
      <c r="A28" s="194" t="s">
        <v>109</v>
      </c>
      <c r="C28" s="26">
        <f>IFERROR(_xlfn.XLOOKUP(A28,'درآمد سود سهام'!$A$9:$A$9,'درآمد سود سهام'!$M$9:$M$9),0)</f>
        <v>0</v>
      </c>
      <c r="D28" s="4"/>
      <c r="E28" s="26">
        <f>IFERROR(_xlfn.XLOOKUP(A28,'درآمد ناشی از تغییر قیمت  '!$A$7:$A$200,'درآمد ناشی از تغییر قیمت  '!$I$7:$I$200),0)</f>
        <v>0</v>
      </c>
      <c r="F28" s="4"/>
      <c r="G28" s="26">
        <v>0</v>
      </c>
      <c r="H28" s="4"/>
      <c r="I28" s="4">
        <f t="shared" si="1"/>
        <v>0</v>
      </c>
      <c r="K28" s="77">
        <f t="shared" si="2"/>
        <v>0</v>
      </c>
      <c r="L28" s="179">
        <f>SUM(L10:L27)</f>
        <v>0</v>
      </c>
      <c r="M28" s="26">
        <f>IFERROR(_xlfn.XLOOKUP(K28,'درآمد سود سهام'!$A$9:$A$9,'درآمد سود سهام'!$M$9:$M$9),0)</f>
        <v>0</v>
      </c>
      <c r="N28" s="4"/>
      <c r="O28" s="26">
        <f>IFERROR(_xlfn.XLOOKUP(A28,'درآمد ناشی از تغییر قیمت  '!$A$7:$A$200,'درآمد ناشی از تغییر قیمت  '!$Q$7:$Q$200),0)</f>
        <v>0</v>
      </c>
      <c r="P28" s="4"/>
      <c r="Q28" s="26">
        <v>574492</v>
      </c>
      <c r="R28" s="4"/>
      <c r="S28" s="4">
        <f t="shared" si="3"/>
        <v>574492</v>
      </c>
      <c r="T28" s="185"/>
      <c r="U28" s="77">
        <f t="shared" si="0"/>
        <v>1.896620315924257E-6</v>
      </c>
    </row>
    <row r="29" spans="1:21" s="179" customFormat="1" ht="30.75">
      <c r="A29" s="194" t="s">
        <v>220</v>
      </c>
      <c r="C29" s="26">
        <f>IFERROR(_xlfn.XLOOKUP(A29,'درآمد سود سهام'!$A$9:$A$9,'درآمد سود سهام'!$M$9:$M$9),0)</f>
        <v>0</v>
      </c>
      <c r="D29" s="4"/>
      <c r="E29" s="26">
        <f>IFERROR(_xlfn.XLOOKUP(A29,'درآمد ناشی از تغییر قیمت  '!$A$7:$A$200,'درآمد ناشی از تغییر قیمت  '!$I$7:$I$200),0)</f>
        <v>-4449675867</v>
      </c>
      <c r="F29" s="4"/>
      <c r="G29" s="26">
        <v>134925140</v>
      </c>
      <c r="H29" s="4"/>
      <c r="I29" s="4">
        <f t="shared" si="1"/>
        <v>-4314750727</v>
      </c>
      <c r="K29" s="77">
        <f t="shared" si="2"/>
        <v>-9.7697450056987142E-2</v>
      </c>
      <c r="M29" s="26">
        <f>IFERROR(_xlfn.XLOOKUP(K29,'درآمد سود سهام'!$A$9:$A$9,'درآمد سود سهام'!$M$9:$M$9),0)</f>
        <v>0</v>
      </c>
      <c r="N29" s="4"/>
      <c r="O29" s="26">
        <f>IFERROR(_xlfn.XLOOKUP(A29,'درآمد ناشی از تغییر قیمت  '!$A$7:$A$200,'درآمد ناشی از تغییر قیمت  '!$Q$7:$Q$200),0)</f>
        <v>931686600</v>
      </c>
      <c r="P29" s="4"/>
      <c r="Q29" s="26">
        <v>3748611327</v>
      </c>
      <c r="R29" s="4"/>
      <c r="S29" s="4">
        <f t="shared" si="3"/>
        <v>4680297927</v>
      </c>
      <c r="T29" s="185"/>
      <c r="U29" s="77">
        <f t="shared" si="0"/>
        <v>1.5451473881144359E-2</v>
      </c>
    </row>
    <row r="30" spans="1:21" s="179" customFormat="1" ht="30.75">
      <c r="A30" s="194" t="s">
        <v>71</v>
      </c>
      <c r="C30" s="26">
        <f>IFERROR(_xlfn.XLOOKUP(A30,'درآمد سود سهام'!$A$9:$A$9,'درآمد سود سهام'!$M$9:$M$9),0)</f>
        <v>0</v>
      </c>
      <c r="D30" s="4"/>
      <c r="E30" s="26">
        <f>IFERROR(_xlfn.XLOOKUP(A30,'درآمد ناشی از تغییر قیمت  '!$A$7:$A$200,'درآمد ناشی از تغییر قیمت  '!$I$7:$I$200),0)</f>
        <v>-2305274320</v>
      </c>
      <c r="F30" s="4"/>
      <c r="G30" s="26">
        <v>0</v>
      </c>
      <c r="H30" s="4"/>
      <c r="I30" s="4">
        <f t="shared" si="1"/>
        <v>-2305274320</v>
      </c>
      <c r="K30" s="77">
        <f t="shared" si="2"/>
        <v>-5.219755137568461E-2</v>
      </c>
      <c r="M30" s="26">
        <f>IFERROR(_xlfn.XLOOKUP(K30,'درآمد سود سهام'!$A$9:$A$9,'درآمد سود سهام'!$M$9:$M$9),0)</f>
        <v>0</v>
      </c>
      <c r="N30" s="4"/>
      <c r="O30" s="26">
        <f>IFERROR(_xlfn.XLOOKUP(A30,'درآمد ناشی از تغییر قیمت  '!$A$7:$A$200,'درآمد ناشی از تغییر قیمت  '!$Q$7:$Q$200),0)</f>
        <v>1296622976</v>
      </c>
      <c r="P30" s="4"/>
      <c r="Q30" s="26">
        <v>2697131426</v>
      </c>
      <c r="R30" s="4"/>
      <c r="S30" s="4">
        <f t="shared" si="3"/>
        <v>3993754402</v>
      </c>
      <c r="T30" s="185"/>
      <c r="U30" s="77">
        <f t="shared" si="0"/>
        <v>1.3184928137633131E-2</v>
      </c>
    </row>
    <row r="31" spans="1:21" s="179" customFormat="1" ht="30.75">
      <c r="A31" s="194" t="s">
        <v>86</v>
      </c>
      <c r="C31" s="26">
        <f>IFERROR(_xlfn.XLOOKUP(A31,'درآمد سود سهام'!$A$9:$A$9,'درآمد سود سهام'!$M$9:$M$9),0)</f>
        <v>0</v>
      </c>
      <c r="D31" s="4"/>
      <c r="E31" s="26">
        <f>IFERROR(_xlfn.XLOOKUP(A31,'درآمد ناشی از تغییر قیمت  '!$A$7:$A$200,'درآمد ناشی از تغییر قیمت  '!$I$7:$I$200),0)</f>
        <v>-8430354716</v>
      </c>
      <c r="F31" s="4"/>
      <c r="G31" s="26">
        <v>0</v>
      </c>
      <c r="H31" s="4"/>
      <c r="I31" s="4">
        <f t="shared" si="1"/>
        <v>-8430354716</v>
      </c>
      <c r="K31" s="77">
        <f t="shared" si="2"/>
        <v>-0.19088568748020193</v>
      </c>
      <c r="M31" s="26">
        <v>26259362500</v>
      </c>
      <c r="N31" s="4"/>
      <c r="O31" s="26">
        <f>IFERROR(_xlfn.XLOOKUP(A31,'درآمد ناشی از تغییر قیمت  '!$A$7:$A$200,'درآمد ناشی از تغییر قیمت  '!$Q$7:$Q$200),0)</f>
        <v>20088112927</v>
      </c>
      <c r="P31" s="4"/>
      <c r="Q31" s="26">
        <v>8718447224</v>
      </c>
      <c r="R31" s="4"/>
      <c r="S31" s="4">
        <f t="shared" si="3"/>
        <v>55065922651</v>
      </c>
      <c r="T31" s="185"/>
      <c r="U31" s="77">
        <f t="shared" si="0"/>
        <v>0.18179391116847637</v>
      </c>
    </row>
    <row r="32" spans="1:21" s="179" customFormat="1" ht="30.75">
      <c r="A32" s="194" t="s">
        <v>157</v>
      </c>
      <c r="C32" s="26">
        <f>IFERROR(_xlfn.XLOOKUP(A32,'درآمد سود سهام'!$A$9:$A$9,'درآمد سود سهام'!$M$9:$M$9),0)</f>
        <v>540891</v>
      </c>
      <c r="D32" s="4"/>
      <c r="E32" s="26">
        <f>IFERROR(_xlfn.XLOOKUP(A32,'درآمد ناشی از تغییر قیمت  '!$A$7:$A$200,'درآمد ناشی از تغییر قیمت  '!$I$7:$I$200),0)</f>
        <v>-551782</v>
      </c>
      <c r="F32" s="4"/>
      <c r="G32" s="26">
        <v>0</v>
      </c>
      <c r="H32" s="4"/>
      <c r="I32" s="4">
        <f t="shared" si="1"/>
        <v>-10891</v>
      </c>
      <c r="K32" s="77">
        <f t="shared" si="2"/>
        <v>-2.4660125135675004E-7</v>
      </c>
      <c r="M32" s="26">
        <f>IFERROR(_xlfn.XLOOKUP(K32,'درآمد سود سهام'!$A$9:$A$9,'درآمد سود سهام'!$M$9:$M$9),0)</f>
        <v>0</v>
      </c>
      <c r="N32" s="4"/>
      <c r="O32" s="26">
        <f>IFERROR(_xlfn.XLOOKUP(A32,'درآمد ناشی از تغییر قیمت  '!$A$7:$A$200,'درآمد ناشی از تغییر قیمت  '!$Q$7:$Q$200),0)</f>
        <v>-3080224</v>
      </c>
      <c r="P32" s="4"/>
      <c r="Q32" s="26">
        <v>113353407</v>
      </c>
      <c r="R32" s="4"/>
      <c r="S32" s="4">
        <f t="shared" si="3"/>
        <v>110273183</v>
      </c>
      <c r="T32" s="185"/>
      <c r="U32" s="77">
        <f t="shared" si="0"/>
        <v>3.6405443275003556E-4</v>
      </c>
    </row>
    <row r="33" spans="1:21" s="179" customFormat="1" ht="30.75">
      <c r="A33" s="194" t="s">
        <v>518</v>
      </c>
      <c r="C33" s="26">
        <f>IFERROR(_xlfn.XLOOKUP(A33,'درآمد سود سهام'!$A$9:$A$9,'درآمد سود سهام'!$M$9:$M$9),0)</f>
        <v>0</v>
      </c>
      <c r="D33" s="4"/>
      <c r="E33" s="26">
        <f>IFERROR(_xlfn.XLOOKUP(A33,'درآمد ناشی از تغییر قیمت  '!$A$7:$A$200,'درآمد ناشی از تغییر قیمت  '!$I$7:$I$200),0)</f>
        <v>-6104351</v>
      </c>
      <c r="F33" s="4"/>
      <c r="G33" s="26">
        <v>0</v>
      </c>
      <c r="H33" s="4"/>
      <c r="I33" s="4">
        <f t="shared" si="1"/>
        <v>-6104351</v>
      </c>
      <c r="K33" s="77">
        <f t="shared" si="2"/>
        <v>-1.3821876736028175E-4</v>
      </c>
      <c r="M33" s="26">
        <f>IFERROR(_xlfn.XLOOKUP(K33,'درآمد سود سهام'!$A$9:$A$9,'درآمد سود سهام'!$M$9:$M$9),0)</f>
        <v>0</v>
      </c>
      <c r="N33" s="4"/>
      <c r="O33" s="26">
        <f>IFERROR(_xlfn.XLOOKUP(A33,'درآمد ناشی از تغییر قیمت  '!$A$7:$A$200,'درآمد ناشی از تغییر قیمت  '!$Q$7:$Q$200),0)</f>
        <v>-138946294</v>
      </c>
      <c r="P33" s="4"/>
      <c r="Q33" s="26">
        <v>0</v>
      </c>
      <c r="R33" s="4"/>
      <c r="S33" s="4">
        <f t="shared" si="3"/>
        <v>-138946294</v>
      </c>
      <c r="T33" s="185"/>
      <c r="U33" s="77">
        <f t="shared" si="0"/>
        <v>-4.5871546344036942E-4</v>
      </c>
    </row>
    <row r="34" spans="1:21" s="179" customFormat="1" ht="30.75">
      <c r="A34" s="194" t="s">
        <v>530</v>
      </c>
      <c r="C34" s="26">
        <f>IFERROR(_xlfn.XLOOKUP(A34,'درآمد سود سهام'!$A$9:$A$9,'درآمد سود سهام'!$M$9:$M$9),0)</f>
        <v>0</v>
      </c>
      <c r="D34" s="4"/>
      <c r="E34" s="26">
        <f>IFERROR(_xlfn.XLOOKUP(A34,'درآمد ناشی از تغییر قیمت  '!$A$7:$A$200,'درآمد ناشی از تغییر قیمت  '!$I$7:$I$200),0)</f>
        <v>-290897523</v>
      </c>
      <c r="F34" s="4"/>
      <c r="G34" s="26">
        <v>0</v>
      </c>
      <c r="H34" s="4"/>
      <c r="I34" s="4">
        <f t="shared" si="1"/>
        <v>-290897523</v>
      </c>
      <c r="K34" s="77">
        <f t="shared" si="2"/>
        <v>-6.5866948111632526E-3</v>
      </c>
      <c r="M34" s="26">
        <f>IFERROR(_xlfn.XLOOKUP(K34,'درآمد سود سهام'!$A$9:$A$9,'درآمد سود سهام'!$M$9:$M$9),0)</f>
        <v>0</v>
      </c>
      <c r="N34" s="4"/>
      <c r="O34" s="26">
        <f>IFERROR(_xlfn.XLOOKUP(A34,'درآمد ناشی از تغییر قیمت  '!$A$7:$A$200,'درآمد ناشی از تغییر قیمت  '!$Q$7:$Q$200),0)</f>
        <v>1537831804</v>
      </c>
      <c r="P34" s="4"/>
      <c r="Q34" s="26">
        <v>0</v>
      </c>
      <c r="R34" s="4"/>
      <c r="S34" s="4">
        <f t="shared" si="3"/>
        <v>1537831804</v>
      </c>
      <c r="T34" s="185"/>
      <c r="U34" s="77">
        <f t="shared" si="0"/>
        <v>5.076977646235022E-3</v>
      </c>
    </row>
    <row r="35" spans="1:21" s="179" customFormat="1" ht="30.75">
      <c r="A35" s="194" t="s">
        <v>372</v>
      </c>
      <c r="C35" s="26">
        <f>IFERROR(_xlfn.XLOOKUP(A35,'درآمد سود سهام'!$A$9:$A$9,'درآمد سود سهام'!$M$9:$M$9),0)</f>
        <v>0</v>
      </c>
      <c r="D35" s="4"/>
      <c r="E35" s="26">
        <f>IFERROR(_xlfn.XLOOKUP(A35,'درآمد ناشی از تغییر قیمت  '!$A$7:$A$200,'درآمد ناشی از تغییر قیمت  '!$I$7:$I$200),0)</f>
        <v>0</v>
      </c>
      <c r="F35" s="4"/>
      <c r="G35" s="26">
        <v>0</v>
      </c>
      <c r="H35" s="4"/>
      <c r="I35" s="4">
        <f t="shared" si="1"/>
        <v>0</v>
      </c>
      <c r="K35" s="77">
        <f t="shared" si="2"/>
        <v>0</v>
      </c>
      <c r="M35" s="26">
        <f>IFERROR(_xlfn.XLOOKUP(K35,'درآمد سود سهام'!$A$9:$A$9,'درآمد سود سهام'!$M$9:$M$9),0)</f>
        <v>0</v>
      </c>
      <c r="N35" s="4"/>
      <c r="O35" s="26">
        <f>IFERROR(_xlfn.XLOOKUP(A35,'درآمد ناشی از تغییر قیمت  '!$A$7:$A$200,'درآمد ناشی از تغییر قیمت  '!$Q$7:$Q$200),0)</f>
        <v>0</v>
      </c>
      <c r="P35" s="4"/>
      <c r="Q35" s="26">
        <v>-42</v>
      </c>
      <c r="R35" s="4"/>
      <c r="S35" s="4">
        <f t="shared" si="3"/>
        <v>-42</v>
      </c>
      <c r="T35" s="185"/>
      <c r="U35" s="77">
        <f t="shared" si="0"/>
        <v>-1.3865824636168787E-10</v>
      </c>
    </row>
    <row r="36" spans="1:21" s="179" customFormat="1" ht="30.75">
      <c r="A36" s="194" t="s">
        <v>395</v>
      </c>
      <c r="C36" s="26">
        <f>IFERROR(_xlfn.XLOOKUP(A36,'درآمد سود سهام'!$A$9:$A$9,'درآمد سود سهام'!$M$9:$M$9),0)</f>
        <v>0</v>
      </c>
      <c r="D36" s="4"/>
      <c r="E36" s="26">
        <f>IFERROR(_xlfn.XLOOKUP(A36,'درآمد ناشی از تغییر قیمت  '!$A$7:$A$200,'درآمد ناشی از تغییر قیمت  '!$I$7:$I$200),0)</f>
        <v>0</v>
      </c>
      <c r="F36" s="4"/>
      <c r="G36" s="26">
        <v>0</v>
      </c>
      <c r="H36" s="4"/>
      <c r="I36" s="4">
        <f t="shared" si="1"/>
        <v>0</v>
      </c>
      <c r="K36" s="77">
        <f t="shared" si="2"/>
        <v>0</v>
      </c>
      <c r="M36" s="26">
        <f>IFERROR(_xlfn.XLOOKUP(K36,'درآمد سود سهام'!$A$9:$A$9,'درآمد سود سهام'!$M$9:$M$9),0)</f>
        <v>0</v>
      </c>
      <c r="N36" s="4"/>
      <c r="O36" s="26">
        <f>IFERROR(_xlfn.XLOOKUP(A36,'درآمد ناشی از تغییر قیمت  '!$A$7:$A$200,'درآمد ناشی از تغییر قیمت  '!$Q$7:$Q$200),0)</f>
        <v>0</v>
      </c>
      <c r="P36" s="4"/>
      <c r="Q36" s="26">
        <v>17432607</v>
      </c>
      <c r="R36" s="4"/>
      <c r="S36" s="4">
        <f t="shared" si="3"/>
        <v>17432607</v>
      </c>
      <c r="T36" s="185"/>
      <c r="U36" s="77">
        <f t="shared" si="0"/>
        <v>5.7551778955535354E-5</v>
      </c>
    </row>
    <row r="37" spans="1:21" s="179" customFormat="1" ht="30.75">
      <c r="A37" s="194" t="s">
        <v>484</v>
      </c>
      <c r="C37" s="26">
        <f>IFERROR(_xlfn.XLOOKUP(A37,'درآمد سود سهام'!$A$9:$A$9,'درآمد سود سهام'!$M$9:$M$9),0)</f>
        <v>0</v>
      </c>
      <c r="D37" s="4"/>
      <c r="E37" s="26">
        <f>IFERROR(_xlfn.XLOOKUP(A37,'درآمد ناشی از تغییر قیمت  '!$A$7:$A$200,'درآمد ناشی از تغییر قیمت  '!$I$7:$I$200),0)</f>
        <v>0</v>
      </c>
      <c r="F37" s="4"/>
      <c r="G37" s="26">
        <v>0</v>
      </c>
      <c r="H37" s="4"/>
      <c r="I37" s="4">
        <f t="shared" si="1"/>
        <v>0</v>
      </c>
      <c r="K37" s="77">
        <f t="shared" si="2"/>
        <v>0</v>
      </c>
      <c r="M37" s="26">
        <f>IFERROR(_xlfn.XLOOKUP(K37,'درآمد سود سهام'!$A$9:$A$9,'درآمد سود سهام'!$M$9:$M$9),0)</f>
        <v>0</v>
      </c>
      <c r="N37" s="4"/>
      <c r="O37" s="26">
        <f>IFERROR(_xlfn.XLOOKUP(A37,'درآمد ناشی از تغییر قیمت  '!$A$7:$A$200,'درآمد ناشی از تغییر قیمت  '!$Q$7:$Q$200),0)</f>
        <v>0</v>
      </c>
      <c r="P37" s="4"/>
      <c r="Q37" s="26">
        <v>2471297778</v>
      </c>
      <c r="R37" s="4"/>
      <c r="S37" s="4">
        <f t="shared" si="3"/>
        <v>2471297778</v>
      </c>
      <c r="T37" s="185"/>
      <c r="U37" s="77">
        <f t="shared" si="0"/>
        <v>8.1587099079765673E-3</v>
      </c>
    </row>
    <row r="38" spans="1:21" s="179" customFormat="1" ht="30.75">
      <c r="A38" s="194" t="s">
        <v>586</v>
      </c>
      <c r="C38" s="26">
        <f>IFERROR(_xlfn.XLOOKUP(A38,'درآمد سود سهام'!$A$9:$A$9,'درآمد سود سهام'!$M$9:$M$9),0)</f>
        <v>0</v>
      </c>
      <c r="D38" s="4"/>
      <c r="E38" s="26">
        <f>IFERROR(_xlfn.XLOOKUP(A38,'درآمد ناشی از تغییر قیمت  '!$A$7:$A$200,'درآمد ناشی از تغییر قیمت  '!$I$7:$I$200),0)</f>
        <v>-85861000</v>
      </c>
      <c r="F38" s="4"/>
      <c r="G38" s="26">
        <v>67431097</v>
      </c>
      <c r="H38" s="4"/>
      <c r="I38" s="4">
        <f t="shared" si="1"/>
        <v>-18429903</v>
      </c>
      <c r="K38" s="77">
        <f t="shared" si="2"/>
        <v>-4.1730209734491981E-4</v>
      </c>
      <c r="M38" s="26">
        <f>IFERROR(_xlfn.XLOOKUP(K38,'درآمد سود سهام'!$A$9:$A$9,'درآمد سود سهام'!$M$9:$M$9),0)</f>
        <v>0</v>
      </c>
      <c r="N38" s="4"/>
      <c r="O38" s="26">
        <f>IFERROR(_xlfn.XLOOKUP(A38,'درآمد ناشی از تغییر قیمت  '!$A$7:$A$200,'درآمد ناشی از تغییر قیمت  '!$Q$7:$Q$200),0)</f>
        <v>0</v>
      </c>
      <c r="P38" s="4"/>
      <c r="Q38" s="26">
        <v>63683968</v>
      </c>
      <c r="R38" s="4"/>
      <c r="S38" s="4">
        <f t="shared" si="3"/>
        <v>63683968</v>
      </c>
      <c r="T38" s="185"/>
      <c r="U38" s="77">
        <f t="shared" si="0"/>
        <v>2.1024541248175827E-4</v>
      </c>
    </row>
    <row r="39" spans="1:21" s="179" customFormat="1" ht="30.75">
      <c r="A39" s="194" t="s">
        <v>145</v>
      </c>
      <c r="C39" s="26">
        <f>IFERROR(_xlfn.XLOOKUP(A39,'درآمد سود سهام'!$A$9:$A$9,'درآمد سود سهام'!$M$9:$M$9),0)</f>
        <v>0</v>
      </c>
      <c r="D39" s="4"/>
      <c r="E39" s="26">
        <f>IFERROR(_xlfn.XLOOKUP(A39,'درآمد ناشی از تغییر قیمت  '!$A$7:$A$200,'درآمد ناشی از تغییر قیمت  '!$I$7:$I$200),0)</f>
        <v>0</v>
      </c>
      <c r="F39" s="4"/>
      <c r="G39" s="26">
        <v>0</v>
      </c>
      <c r="H39" s="4"/>
      <c r="I39" s="4">
        <f t="shared" si="1"/>
        <v>0</v>
      </c>
      <c r="K39" s="77">
        <f t="shared" si="2"/>
        <v>0</v>
      </c>
      <c r="M39" s="26">
        <f>IFERROR(_xlfn.XLOOKUP(K39,'درآمد سود سهام'!$A$9:$A$9,'درآمد سود سهام'!$M$9:$M$9),0)</f>
        <v>0</v>
      </c>
      <c r="N39" s="4"/>
      <c r="O39" s="26">
        <f>IFERROR(_xlfn.XLOOKUP(A39,'درآمد ناشی از تغییر قیمت  '!$A$7:$A$200,'درآمد ناشی از تغییر قیمت  '!$Q$7:$Q$200),0)</f>
        <v>0</v>
      </c>
      <c r="P39" s="4"/>
      <c r="Q39" s="26">
        <v>-746382098</v>
      </c>
      <c r="R39" s="4"/>
      <c r="S39" s="4">
        <f t="shared" si="3"/>
        <v>-746382098</v>
      </c>
      <c r="T39" s="185"/>
      <c r="U39" s="77">
        <f t="shared" si="0"/>
        <v>-2.4640960196294637E-3</v>
      </c>
    </row>
    <row r="40" spans="1:21" s="179" customFormat="1" ht="30.75">
      <c r="A40" s="194" t="s">
        <v>283</v>
      </c>
      <c r="C40" s="26">
        <f>IFERROR(_xlfn.XLOOKUP(A40,'درآمد سود سهام'!$A$9:$A$9,'درآمد سود سهام'!$M$9:$M$9),0)</f>
        <v>0</v>
      </c>
      <c r="D40" s="4"/>
      <c r="E40" s="26">
        <f>IFERROR(_xlfn.XLOOKUP(A40,'درآمد ناشی از تغییر قیمت  '!$A$7:$A$200,'درآمد ناشی از تغییر قیمت  '!$I$7:$I$200),0)</f>
        <v>0</v>
      </c>
      <c r="F40" s="4"/>
      <c r="G40" s="26">
        <v>0</v>
      </c>
      <c r="H40" s="4"/>
      <c r="I40" s="4">
        <f t="shared" si="1"/>
        <v>0</v>
      </c>
      <c r="K40" s="77">
        <f t="shared" si="2"/>
        <v>0</v>
      </c>
      <c r="M40" s="26">
        <f>IFERROR(_xlfn.XLOOKUP(K40,'درآمد سود سهام'!$A$9:$A$9,'درآمد سود سهام'!$M$9:$M$9),0)</f>
        <v>0</v>
      </c>
      <c r="N40" s="4"/>
      <c r="O40" s="26">
        <f>IFERROR(_xlfn.XLOOKUP(A40,'درآمد ناشی از تغییر قیمت  '!$A$7:$A$200,'درآمد ناشی از تغییر قیمت  '!$Q$7:$Q$200),0)</f>
        <v>0</v>
      </c>
      <c r="P40" s="4"/>
      <c r="Q40" s="26">
        <v>-4908347</v>
      </c>
      <c r="R40" s="4"/>
      <c r="S40" s="4">
        <f t="shared" si="3"/>
        <v>-4908347</v>
      </c>
      <c r="T40" s="185"/>
      <c r="U40" s="77">
        <f t="shared" si="0"/>
        <v>-1.6204352084634562E-5</v>
      </c>
    </row>
    <row r="41" spans="1:21" s="179" customFormat="1" ht="30.75">
      <c r="A41" s="194" t="s">
        <v>305</v>
      </c>
      <c r="C41" s="26">
        <f>IFERROR(_xlfn.XLOOKUP(A41,'درآمد سود سهام'!$A$9:$A$9,'درآمد سود سهام'!$M$9:$M$9),0)</f>
        <v>0</v>
      </c>
      <c r="D41" s="4"/>
      <c r="E41" s="26">
        <f>IFERROR(_xlfn.XLOOKUP(A41,'درآمد ناشی از تغییر قیمت  '!$A$7:$A$200,'درآمد ناشی از تغییر قیمت  '!$I$7:$I$200),0)</f>
        <v>0</v>
      </c>
      <c r="F41" s="4"/>
      <c r="G41" s="26">
        <v>0</v>
      </c>
      <c r="H41" s="4"/>
      <c r="I41" s="4">
        <f t="shared" si="1"/>
        <v>0</v>
      </c>
      <c r="K41" s="77">
        <f t="shared" si="2"/>
        <v>0</v>
      </c>
      <c r="M41" s="26">
        <f>IFERROR(_xlfn.XLOOKUP(K41,'درآمد سود سهام'!$A$9:$A$9,'درآمد سود سهام'!$M$9:$M$9),0)</f>
        <v>0</v>
      </c>
      <c r="N41" s="4"/>
      <c r="O41" s="26">
        <f>IFERROR(_xlfn.XLOOKUP(A41,'درآمد ناشی از تغییر قیمت  '!$A$7:$A$200,'درآمد ناشی از تغییر قیمت  '!$Q$7:$Q$200),0)</f>
        <v>0</v>
      </c>
      <c r="P41" s="4"/>
      <c r="Q41" s="26">
        <v>-7870582</v>
      </c>
      <c r="R41" s="4"/>
      <c r="S41" s="4">
        <f t="shared" si="3"/>
        <v>-7870582</v>
      </c>
      <c r="T41" s="185"/>
      <c r="U41" s="77">
        <f t="shared" si="0"/>
        <v>-2.5983835665853958E-5</v>
      </c>
    </row>
    <row r="42" spans="1:21" s="179" customFormat="1" ht="30.75">
      <c r="A42" s="194" t="s">
        <v>335</v>
      </c>
      <c r="C42" s="26">
        <f>IFERROR(_xlfn.XLOOKUP(A42,'درآمد سود سهام'!$A$9:$A$9,'درآمد سود سهام'!$M$9:$M$9),0)</f>
        <v>0</v>
      </c>
      <c r="D42" s="4"/>
      <c r="E42" s="26">
        <f>IFERROR(_xlfn.XLOOKUP(A42,'درآمد ناشی از تغییر قیمت  '!$A$7:$A$200,'درآمد ناشی از تغییر قیمت  '!$I$7:$I$200),0)</f>
        <v>0</v>
      </c>
      <c r="F42" s="4"/>
      <c r="G42" s="26">
        <v>0</v>
      </c>
      <c r="H42" s="4"/>
      <c r="I42" s="4">
        <f t="shared" si="1"/>
        <v>0</v>
      </c>
      <c r="K42" s="77">
        <f t="shared" si="2"/>
        <v>0</v>
      </c>
      <c r="M42" s="26">
        <f>IFERROR(_xlfn.XLOOKUP(K42,'درآمد سود سهام'!$A$9:$A$9,'درآمد سود سهام'!$M$9:$M$9),0)</f>
        <v>0</v>
      </c>
      <c r="N42" s="4"/>
      <c r="O42" s="26">
        <f>IFERROR(_xlfn.XLOOKUP(A42,'درآمد ناشی از تغییر قیمت  '!$A$7:$A$200,'درآمد ناشی از تغییر قیمت  '!$Q$7:$Q$200),0)</f>
        <v>0</v>
      </c>
      <c r="P42" s="4"/>
      <c r="Q42" s="26">
        <v>1704743</v>
      </c>
      <c r="R42" s="4"/>
      <c r="S42" s="4">
        <f t="shared" si="3"/>
        <v>1704743</v>
      </c>
      <c r="T42" s="185"/>
      <c r="U42" s="77">
        <f t="shared" si="0"/>
        <v>5.6280160685086403E-6</v>
      </c>
    </row>
    <row r="43" spans="1:21" s="179" customFormat="1" ht="30.75">
      <c r="A43" s="194" t="s">
        <v>116</v>
      </c>
      <c r="C43" s="26">
        <f>IFERROR(_xlfn.XLOOKUP(A43,'درآمد سود سهام'!$A$9:$A$9,'درآمد سود سهام'!$M$9:$M$9),0)</f>
        <v>0</v>
      </c>
      <c r="D43" s="4"/>
      <c r="E43" s="26">
        <f>IFERROR(_xlfn.XLOOKUP(A43,'درآمد ناشی از تغییر قیمت  '!$A$7:$A$200,'درآمد ناشی از تغییر قیمت  '!$I$7:$I$200),0)</f>
        <v>0</v>
      </c>
      <c r="F43" s="4"/>
      <c r="G43" s="26">
        <v>0</v>
      </c>
      <c r="H43" s="4"/>
      <c r="I43" s="4">
        <f t="shared" si="1"/>
        <v>0</v>
      </c>
      <c r="K43" s="77">
        <f t="shared" si="2"/>
        <v>0</v>
      </c>
      <c r="M43" s="26">
        <f>IFERROR(_xlfn.XLOOKUP(K43,'درآمد سود سهام'!$A$9:$A$9,'درآمد سود سهام'!$M$9:$M$9),0)</f>
        <v>0</v>
      </c>
      <c r="N43" s="4"/>
      <c r="O43" s="26">
        <f>IFERROR(_xlfn.XLOOKUP(A43,'درآمد ناشی از تغییر قیمت  '!$A$7:$A$200,'درآمد ناشی از تغییر قیمت  '!$Q$7:$Q$200),0)</f>
        <v>0</v>
      </c>
      <c r="P43" s="4"/>
      <c r="Q43" s="26">
        <v>65849468</v>
      </c>
      <c r="R43" s="4"/>
      <c r="S43" s="4">
        <f t="shared" si="3"/>
        <v>65849468</v>
      </c>
      <c r="T43" s="185"/>
      <c r="U43" s="77">
        <f t="shared" si="0"/>
        <v>2.1739456563643056E-4</v>
      </c>
    </row>
    <row r="44" spans="1:21" s="179" customFormat="1" ht="30.75">
      <c r="A44" s="194" t="s">
        <v>190</v>
      </c>
      <c r="C44" s="26">
        <f>IFERROR(_xlfn.XLOOKUP(A44,'درآمد سود سهام'!$A$9:$A$9,'درآمد سود سهام'!$M$9:$M$9),0)</f>
        <v>0</v>
      </c>
      <c r="D44" s="4"/>
      <c r="E44" s="26">
        <f>IFERROR(_xlfn.XLOOKUP(A44,'درآمد ناشی از تغییر قیمت  '!$A$7:$A$200,'درآمد ناشی از تغییر قیمت  '!$I$7:$I$200),0)</f>
        <v>0</v>
      </c>
      <c r="F44" s="4"/>
      <c r="G44" s="26">
        <v>0</v>
      </c>
      <c r="H44" s="4"/>
      <c r="I44" s="4">
        <f t="shared" si="1"/>
        <v>0</v>
      </c>
      <c r="K44" s="77">
        <f t="shared" si="2"/>
        <v>0</v>
      </c>
      <c r="M44" s="26">
        <f>IFERROR(_xlfn.XLOOKUP(K44,'درآمد سود سهام'!$A$9:$A$9,'درآمد سود سهام'!$M$9:$M$9),0)</f>
        <v>0</v>
      </c>
      <c r="N44" s="4"/>
      <c r="O44" s="26">
        <f>IFERROR(_xlfn.XLOOKUP(A44,'درآمد ناشی از تغییر قیمت  '!$A$7:$A$200,'درآمد ناشی از تغییر قیمت  '!$Q$7:$Q$200),0)</f>
        <v>0</v>
      </c>
      <c r="P44" s="4"/>
      <c r="Q44" s="26">
        <v>150880165</v>
      </c>
      <c r="R44" s="4"/>
      <c r="S44" s="4">
        <f t="shared" si="3"/>
        <v>150880165</v>
      </c>
      <c r="T44" s="185"/>
      <c r="U44" s="77">
        <f t="shared" si="0"/>
        <v>4.9811378784909803E-4</v>
      </c>
    </row>
    <row r="45" spans="1:21" s="179" customFormat="1" ht="30.75">
      <c r="A45" s="194" t="s">
        <v>287</v>
      </c>
      <c r="C45" s="26">
        <f>IFERROR(_xlfn.XLOOKUP(A45,'درآمد سود سهام'!$A$9:$A$9,'درآمد سود سهام'!$M$9:$M$9),0)</f>
        <v>0</v>
      </c>
      <c r="D45" s="4"/>
      <c r="E45" s="26">
        <f>IFERROR(_xlfn.XLOOKUP(A45,'درآمد ناشی از تغییر قیمت  '!$A$7:$A$200,'درآمد ناشی از تغییر قیمت  '!$I$7:$I$200),0)</f>
        <v>0</v>
      </c>
      <c r="F45" s="4"/>
      <c r="G45" s="26">
        <v>0</v>
      </c>
      <c r="H45" s="4"/>
      <c r="I45" s="4">
        <f t="shared" si="1"/>
        <v>0</v>
      </c>
      <c r="K45" s="77">
        <f t="shared" si="2"/>
        <v>0</v>
      </c>
      <c r="M45" s="26">
        <f>IFERROR(_xlfn.XLOOKUP(K45,'درآمد سود سهام'!$A$9:$A$9,'درآمد سود سهام'!$M$9:$M$9),0)</f>
        <v>0</v>
      </c>
      <c r="N45" s="4"/>
      <c r="O45" s="26">
        <f>IFERROR(_xlfn.XLOOKUP(A45,'درآمد ناشی از تغییر قیمت  '!$A$7:$A$200,'درآمد ناشی از تغییر قیمت  '!$Q$7:$Q$200),0)</f>
        <v>0</v>
      </c>
      <c r="P45" s="4"/>
      <c r="Q45" s="26">
        <v>10205567703</v>
      </c>
      <c r="R45" s="4"/>
      <c r="S45" s="4">
        <f t="shared" si="3"/>
        <v>10205567703</v>
      </c>
      <c r="T45" s="185"/>
      <c r="U45" s="77">
        <f t="shared" si="0"/>
        <v>3.3692526686272838E-2</v>
      </c>
    </row>
    <row r="46" spans="1:21" s="179" customFormat="1" ht="30.75">
      <c r="A46" s="194" t="s">
        <v>117</v>
      </c>
      <c r="C46" s="26">
        <f>IFERROR(_xlfn.XLOOKUP(A46,'درآمد سود سهام'!$A$9:$A$9,'درآمد سود سهام'!$M$9:$M$9),0)</f>
        <v>0</v>
      </c>
      <c r="D46" s="4"/>
      <c r="E46" s="26">
        <f>IFERROR(_xlfn.XLOOKUP(A46,'درآمد ناشی از تغییر قیمت  '!$A$7:$A$200,'درآمد ناشی از تغییر قیمت  '!$I$7:$I$200),0)</f>
        <v>0</v>
      </c>
      <c r="F46" s="4"/>
      <c r="G46" s="26">
        <v>0</v>
      </c>
      <c r="H46" s="4"/>
      <c r="I46" s="4">
        <f t="shared" si="1"/>
        <v>0</v>
      </c>
      <c r="K46" s="77">
        <f t="shared" si="2"/>
        <v>0</v>
      </c>
      <c r="M46" s="26">
        <f>IFERROR(_xlfn.XLOOKUP(K46,'درآمد سود سهام'!$A$9:$A$9,'درآمد سود سهام'!$M$9:$M$9),0)</f>
        <v>0</v>
      </c>
      <c r="N46" s="4"/>
      <c r="O46" s="26">
        <f>IFERROR(_xlfn.XLOOKUP(A46,'درآمد ناشی از تغییر قیمت  '!$A$7:$A$200,'درآمد ناشی از تغییر قیمت  '!$Q$7:$Q$200),0)</f>
        <v>0</v>
      </c>
      <c r="P46" s="4"/>
      <c r="Q46" s="26">
        <v>224643692</v>
      </c>
      <c r="R46" s="4"/>
      <c r="S46" s="4">
        <f t="shared" si="3"/>
        <v>224643692</v>
      </c>
      <c r="T46" s="185"/>
      <c r="U46" s="77">
        <f t="shared" si="0"/>
        <v>7.4163572354607465E-4</v>
      </c>
    </row>
    <row r="47" spans="1:21" s="179" customFormat="1" ht="30.75">
      <c r="A47" s="194" t="s">
        <v>115</v>
      </c>
      <c r="C47" s="26">
        <f>IFERROR(_xlfn.XLOOKUP(A47,'درآمد سود سهام'!$A$9:$A$9,'درآمد سود سهام'!$M$9:$M$9),0)</f>
        <v>0</v>
      </c>
      <c r="D47" s="4"/>
      <c r="E47" s="26">
        <f>IFERROR(_xlfn.XLOOKUP(A47,'درآمد ناشی از تغییر قیمت  '!$A$7:$A$200,'درآمد ناشی از تغییر قیمت  '!$I$7:$I$200),0)</f>
        <v>0</v>
      </c>
      <c r="F47" s="4"/>
      <c r="G47" s="26">
        <v>0</v>
      </c>
      <c r="H47" s="4"/>
      <c r="I47" s="4">
        <f t="shared" si="1"/>
        <v>0</v>
      </c>
      <c r="K47" s="77">
        <f t="shared" si="2"/>
        <v>0</v>
      </c>
      <c r="M47" s="26">
        <f>IFERROR(_xlfn.XLOOKUP(K47,'درآمد سود سهام'!$A$9:$A$9,'درآمد سود سهام'!$M$9:$M$9),0)</f>
        <v>0</v>
      </c>
      <c r="N47" s="4"/>
      <c r="O47" s="26">
        <f>IFERROR(_xlfn.XLOOKUP(A47,'درآمد ناشی از تغییر قیمت  '!$A$7:$A$200,'درآمد ناشی از تغییر قیمت  '!$Q$7:$Q$200),0)</f>
        <v>0</v>
      </c>
      <c r="P47" s="4"/>
      <c r="Q47" s="26">
        <v>2723654733</v>
      </c>
      <c r="R47" s="4"/>
      <c r="S47" s="4">
        <f t="shared" si="3"/>
        <v>2723654733</v>
      </c>
      <c r="T47" s="185"/>
      <c r="U47" s="77">
        <f t="shared" si="0"/>
        <v>8.9918378326783628E-3</v>
      </c>
    </row>
    <row r="48" spans="1:21" s="179" customFormat="1" ht="30.75">
      <c r="A48" s="194" t="s">
        <v>265</v>
      </c>
      <c r="C48" s="26">
        <f>IFERROR(_xlfn.XLOOKUP(A48,'درآمد سود سهام'!$A$9:$A$9,'درآمد سود سهام'!$M$9:$M$9),0)</f>
        <v>0</v>
      </c>
      <c r="D48" s="4"/>
      <c r="E48" s="26">
        <f>IFERROR(_xlfn.XLOOKUP(A48,'درآمد ناشی از تغییر قیمت  '!$A$7:$A$200,'درآمد ناشی از تغییر قیمت  '!$I$7:$I$200),0)</f>
        <v>0</v>
      </c>
      <c r="F48" s="4"/>
      <c r="G48" s="26">
        <v>0</v>
      </c>
      <c r="H48" s="4"/>
      <c r="I48" s="4">
        <f t="shared" si="1"/>
        <v>0</v>
      </c>
      <c r="K48" s="77">
        <f t="shared" si="2"/>
        <v>0</v>
      </c>
      <c r="M48" s="26">
        <f>IFERROR(_xlfn.XLOOKUP(K48,'درآمد سود سهام'!$A$9:$A$9,'درآمد سود سهام'!$M$9:$M$9),0)</f>
        <v>0</v>
      </c>
      <c r="N48" s="4"/>
      <c r="O48" s="26">
        <f>IFERROR(_xlfn.XLOOKUP(A48,'درآمد ناشی از تغییر قیمت  '!$A$7:$A$200,'درآمد ناشی از تغییر قیمت  '!$Q$7:$Q$200),0)</f>
        <v>0</v>
      </c>
      <c r="P48" s="4"/>
      <c r="Q48" s="26">
        <v>-148645117</v>
      </c>
      <c r="R48" s="4"/>
      <c r="S48" s="4">
        <f t="shared" si="3"/>
        <v>-148645117</v>
      </c>
      <c r="T48" s="185"/>
      <c r="U48" s="77">
        <f t="shared" si="0"/>
        <v>-4.9073502984399811E-4</v>
      </c>
    </row>
    <row r="49" spans="1:21" s="179" customFormat="1" ht="30.75">
      <c r="A49" s="194" t="s">
        <v>260</v>
      </c>
      <c r="C49" s="26">
        <f>IFERROR(_xlfn.XLOOKUP(A49,'درآمد سود سهام'!$A$9:$A$9,'درآمد سود سهام'!$M$9:$M$9),0)</f>
        <v>0</v>
      </c>
      <c r="D49" s="4"/>
      <c r="E49" s="26">
        <f>IFERROR(_xlfn.XLOOKUP(A49,'درآمد ناشی از تغییر قیمت  '!$A$7:$A$200,'درآمد ناشی از تغییر قیمت  '!$I$7:$I$200),0)</f>
        <v>0</v>
      </c>
      <c r="F49" s="4"/>
      <c r="G49" s="26">
        <v>0</v>
      </c>
      <c r="H49" s="4"/>
      <c r="I49" s="4">
        <f t="shared" si="1"/>
        <v>0</v>
      </c>
      <c r="K49" s="77">
        <f t="shared" si="2"/>
        <v>0</v>
      </c>
      <c r="M49" s="26">
        <f>IFERROR(_xlfn.XLOOKUP(K49,'درآمد سود سهام'!$A$9:$A$9,'درآمد سود سهام'!$M$9:$M$9),0)</f>
        <v>0</v>
      </c>
      <c r="N49" s="4"/>
      <c r="O49" s="26">
        <f>IFERROR(_xlfn.XLOOKUP(A49,'درآمد ناشی از تغییر قیمت  '!$A$7:$A$200,'درآمد ناشی از تغییر قیمت  '!$Q$7:$Q$200),0)</f>
        <v>0</v>
      </c>
      <c r="P49" s="4"/>
      <c r="Q49" s="26">
        <v>-111334305</v>
      </c>
      <c r="R49" s="4"/>
      <c r="S49" s="4">
        <f t="shared" si="3"/>
        <v>-111334305</v>
      </c>
      <c r="T49" s="185"/>
      <c r="U49" s="77">
        <f t="shared" si="0"/>
        <v>-3.6755760693326901E-4</v>
      </c>
    </row>
    <row r="50" spans="1:21" s="179" customFormat="1" ht="30.75">
      <c r="A50" s="194" t="s">
        <v>363</v>
      </c>
      <c r="C50" s="26">
        <f>IFERROR(_xlfn.XLOOKUP(A50,'درآمد سود سهام'!$A$9:$A$9,'درآمد سود سهام'!$M$9:$M$9),0)</f>
        <v>0</v>
      </c>
      <c r="D50" s="4"/>
      <c r="E50" s="26">
        <f>IFERROR(_xlfn.XLOOKUP(A50,'درآمد ناشی از تغییر قیمت  '!$A$7:$A$200,'درآمد ناشی از تغییر قیمت  '!$I$7:$I$200),0)</f>
        <v>0</v>
      </c>
      <c r="F50" s="4"/>
      <c r="G50" s="26">
        <v>0</v>
      </c>
      <c r="H50" s="4"/>
      <c r="I50" s="4">
        <f t="shared" si="1"/>
        <v>0</v>
      </c>
      <c r="K50" s="77">
        <f t="shared" si="2"/>
        <v>0</v>
      </c>
      <c r="M50" s="26">
        <f>IFERROR(_xlfn.XLOOKUP(K50,'درآمد سود سهام'!$A$9:$A$9,'درآمد سود سهام'!$M$9:$M$9),0)</f>
        <v>0</v>
      </c>
      <c r="N50" s="4"/>
      <c r="O50" s="26">
        <f>IFERROR(_xlfn.XLOOKUP(A50,'درآمد ناشی از تغییر قیمت  '!$A$7:$A$200,'درآمد ناشی از تغییر قیمت  '!$Q$7:$Q$200),0)</f>
        <v>0</v>
      </c>
      <c r="P50" s="4"/>
      <c r="Q50" s="26">
        <v>-24029624</v>
      </c>
      <c r="R50" s="4"/>
      <c r="S50" s="4">
        <f t="shared" si="3"/>
        <v>-24029624</v>
      </c>
      <c r="T50" s="185"/>
      <c r="U50" s="77">
        <f t="shared" si="0"/>
        <v>-7.9331083918350665E-5</v>
      </c>
    </row>
    <row r="51" spans="1:21" s="179" customFormat="1" ht="30.75">
      <c r="A51" s="194" t="s">
        <v>375</v>
      </c>
      <c r="C51" s="26">
        <f>IFERROR(_xlfn.XLOOKUP(A51,'درآمد سود سهام'!$A$9:$A$9,'درآمد سود سهام'!$M$9:$M$9),0)</f>
        <v>0</v>
      </c>
      <c r="D51" s="4"/>
      <c r="E51" s="26">
        <f>IFERROR(_xlfn.XLOOKUP(A51,'درآمد ناشی از تغییر قیمت  '!$A$7:$A$200,'درآمد ناشی از تغییر قیمت  '!$I$7:$I$200),0)</f>
        <v>0</v>
      </c>
      <c r="F51" s="4"/>
      <c r="G51" s="26">
        <v>0</v>
      </c>
      <c r="H51" s="4"/>
      <c r="I51" s="4">
        <f t="shared" si="1"/>
        <v>0</v>
      </c>
      <c r="K51" s="77">
        <f t="shared" si="2"/>
        <v>0</v>
      </c>
      <c r="M51" s="26">
        <f>IFERROR(_xlfn.XLOOKUP(K51,'درآمد سود سهام'!$A$9:$A$9,'درآمد سود سهام'!$M$9:$M$9),0)</f>
        <v>0</v>
      </c>
      <c r="N51" s="4"/>
      <c r="O51" s="26">
        <f>IFERROR(_xlfn.XLOOKUP(A51,'درآمد ناشی از تغییر قیمت  '!$A$7:$A$200,'درآمد ناشی از تغییر قیمت  '!$Q$7:$Q$200),0)</f>
        <v>0</v>
      </c>
      <c r="P51" s="4"/>
      <c r="Q51" s="26">
        <v>-57399139</v>
      </c>
      <c r="R51" s="4"/>
      <c r="S51" s="4">
        <f t="shared" si="3"/>
        <v>-57399139</v>
      </c>
      <c r="T51" s="185"/>
      <c r="U51" s="77">
        <f t="shared" si="0"/>
        <v>-1.8949676086692303E-4</v>
      </c>
    </row>
    <row r="52" spans="1:21" s="179" customFormat="1" ht="30.75">
      <c r="A52" s="194" t="s">
        <v>369</v>
      </c>
      <c r="C52" s="26">
        <f>IFERROR(_xlfn.XLOOKUP(A52,'درآمد سود سهام'!$A$9:$A$9,'درآمد سود سهام'!$M$9:$M$9),0)</f>
        <v>0</v>
      </c>
      <c r="D52" s="4"/>
      <c r="E52" s="26">
        <f>IFERROR(_xlfn.XLOOKUP(A52,'درآمد ناشی از تغییر قیمت  '!$A$7:$A$200,'درآمد ناشی از تغییر قیمت  '!$I$7:$I$200),0)</f>
        <v>0</v>
      </c>
      <c r="F52" s="4"/>
      <c r="G52" s="26">
        <v>0</v>
      </c>
      <c r="H52" s="4"/>
      <c r="I52" s="4">
        <f t="shared" si="1"/>
        <v>0</v>
      </c>
      <c r="K52" s="77">
        <f t="shared" si="2"/>
        <v>0</v>
      </c>
      <c r="M52" s="26">
        <f>IFERROR(_xlfn.XLOOKUP(K52,'درآمد سود سهام'!$A$9:$A$9,'درآمد سود سهام'!$M$9:$M$9),0)</f>
        <v>0</v>
      </c>
      <c r="N52" s="4"/>
      <c r="O52" s="26">
        <f>IFERROR(_xlfn.XLOOKUP(A52,'درآمد ناشی از تغییر قیمت  '!$A$7:$A$200,'درآمد ناشی از تغییر قیمت  '!$Q$7:$Q$200),0)</f>
        <v>0</v>
      </c>
      <c r="P52" s="4"/>
      <c r="Q52" s="26">
        <v>-498305397</v>
      </c>
      <c r="R52" s="4"/>
      <c r="S52" s="4">
        <f t="shared" si="3"/>
        <v>-498305397</v>
      </c>
      <c r="T52" s="185"/>
      <c r="U52" s="77">
        <f t="shared" si="0"/>
        <v>-1.6450988690615402E-3</v>
      </c>
    </row>
    <row r="53" spans="1:21" s="179" customFormat="1" ht="30.75">
      <c r="A53" s="194" t="s">
        <v>384</v>
      </c>
      <c r="C53" s="26">
        <f>IFERROR(_xlfn.XLOOKUP(A53,'درآمد سود سهام'!$A$9:$A$9,'درآمد سود سهام'!$M$9:$M$9),0)</f>
        <v>0</v>
      </c>
      <c r="D53" s="4"/>
      <c r="E53" s="26">
        <f>IFERROR(_xlfn.XLOOKUP(A53,'درآمد ناشی از تغییر قیمت  '!$A$7:$A$200,'درآمد ناشی از تغییر قیمت  '!$I$7:$I$200),0)</f>
        <v>0</v>
      </c>
      <c r="F53" s="4"/>
      <c r="G53" s="26">
        <v>0</v>
      </c>
      <c r="H53" s="4"/>
      <c r="I53" s="4">
        <f t="shared" si="1"/>
        <v>0</v>
      </c>
      <c r="K53" s="77">
        <f t="shared" si="2"/>
        <v>0</v>
      </c>
      <c r="M53" s="26">
        <f>IFERROR(_xlfn.XLOOKUP(K53,'درآمد سود سهام'!$A$9:$A$9,'درآمد سود سهام'!$M$9:$M$9),0)</f>
        <v>0</v>
      </c>
      <c r="N53" s="4"/>
      <c r="O53" s="26">
        <f>IFERROR(_xlfn.XLOOKUP(A53,'درآمد ناشی از تغییر قیمت  '!$A$7:$A$200,'درآمد ناشی از تغییر قیمت  '!$Q$7:$Q$200),0)</f>
        <v>0</v>
      </c>
      <c r="P53" s="4"/>
      <c r="Q53" s="26">
        <v>-452699512</v>
      </c>
      <c r="R53" s="4"/>
      <c r="S53" s="4">
        <f t="shared" si="3"/>
        <v>-452699512</v>
      </c>
      <c r="T53" s="185"/>
      <c r="U53" s="77">
        <f t="shared" si="0"/>
        <v>-1.49453620149314E-3</v>
      </c>
    </row>
    <row r="54" spans="1:21" s="179" customFormat="1" ht="30.75">
      <c r="A54" s="194" t="s">
        <v>340</v>
      </c>
      <c r="C54" s="26">
        <f>IFERROR(_xlfn.XLOOKUP(A54,'درآمد سود سهام'!$A$9:$A$9,'درآمد سود سهام'!$M$9:$M$9),0)</f>
        <v>0</v>
      </c>
      <c r="D54" s="4"/>
      <c r="E54" s="26">
        <f>IFERROR(_xlfn.XLOOKUP(A54,'درآمد ناشی از تغییر قیمت  '!$A$7:$A$200,'درآمد ناشی از تغییر قیمت  '!$I$7:$I$200),0)</f>
        <v>0</v>
      </c>
      <c r="F54" s="4"/>
      <c r="G54" s="26">
        <v>0</v>
      </c>
      <c r="H54" s="4"/>
      <c r="I54" s="4">
        <f t="shared" si="1"/>
        <v>0</v>
      </c>
      <c r="K54" s="77">
        <f t="shared" si="2"/>
        <v>0</v>
      </c>
      <c r="M54" s="26">
        <f>IFERROR(_xlfn.XLOOKUP(K54,'درآمد سود سهام'!$A$9:$A$9,'درآمد سود سهام'!$M$9:$M$9),0)</f>
        <v>0</v>
      </c>
      <c r="N54" s="4"/>
      <c r="O54" s="26">
        <f>IFERROR(_xlfn.XLOOKUP(A54,'درآمد ناشی از تغییر قیمت  '!$A$7:$A$200,'درآمد ناشی از تغییر قیمت  '!$Q$7:$Q$200),0)</f>
        <v>0</v>
      </c>
      <c r="P54" s="4"/>
      <c r="Q54" s="26">
        <v>-25122412</v>
      </c>
      <c r="R54" s="4"/>
      <c r="S54" s="4">
        <f t="shared" si="3"/>
        <v>-25122412</v>
      </c>
      <c r="T54" s="185"/>
      <c r="U54" s="77">
        <f t="shared" si="0"/>
        <v>-8.2938799816567236E-5</v>
      </c>
    </row>
    <row r="55" spans="1:21" s="179" customFormat="1" ht="30.75">
      <c r="A55" s="194" t="s">
        <v>341</v>
      </c>
      <c r="C55" s="26">
        <f>IFERROR(_xlfn.XLOOKUP(A55,'درآمد سود سهام'!$A$9:$A$9,'درآمد سود سهام'!$M$9:$M$9),0)</f>
        <v>0</v>
      </c>
      <c r="D55" s="4"/>
      <c r="E55" s="26">
        <f>IFERROR(_xlfn.XLOOKUP(A55,'درآمد ناشی از تغییر قیمت  '!$A$7:$A$200,'درآمد ناشی از تغییر قیمت  '!$I$7:$I$200),0)</f>
        <v>0</v>
      </c>
      <c r="F55" s="4"/>
      <c r="G55" s="26">
        <v>0</v>
      </c>
      <c r="H55" s="4"/>
      <c r="I55" s="4">
        <f t="shared" si="1"/>
        <v>0</v>
      </c>
      <c r="K55" s="77">
        <f t="shared" si="2"/>
        <v>0</v>
      </c>
      <c r="M55" s="26">
        <f>IFERROR(_xlfn.XLOOKUP(K55,'درآمد سود سهام'!$A$9:$A$9,'درآمد سود سهام'!$M$9:$M$9),0)</f>
        <v>0</v>
      </c>
      <c r="N55" s="4"/>
      <c r="O55" s="26">
        <f>IFERROR(_xlfn.XLOOKUP(A55,'درآمد ناشی از تغییر قیمت  '!$A$7:$A$200,'درآمد ناشی از تغییر قیمت  '!$Q$7:$Q$200),0)</f>
        <v>0</v>
      </c>
      <c r="P55" s="4"/>
      <c r="Q55" s="26">
        <v>-269925</v>
      </c>
      <c r="R55" s="4"/>
      <c r="S55" s="4">
        <f t="shared" si="3"/>
        <v>-269925</v>
      </c>
      <c r="T55" s="185"/>
      <c r="U55" s="77">
        <f t="shared" si="0"/>
        <v>-8.9112683688520478E-7</v>
      </c>
    </row>
    <row r="56" spans="1:21" s="179" customFormat="1" ht="30.75">
      <c r="A56" s="194" t="s">
        <v>146</v>
      </c>
      <c r="C56" s="26">
        <f>IFERROR(_xlfn.XLOOKUP(A56,'درآمد سود سهام'!$A$9:$A$9,'درآمد سود سهام'!$M$9:$M$9),0)</f>
        <v>0</v>
      </c>
      <c r="D56" s="4"/>
      <c r="E56" s="26">
        <f>IFERROR(_xlfn.XLOOKUP(A56,'درآمد ناشی از تغییر قیمت  '!$A$7:$A$200,'درآمد ناشی از تغییر قیمت  '!$I$7:$I$200),0)</f>
        <v>0</v>
      </c>
      <c r="F56" s="4"/>
      <c r="G56" s="26">
        <v>0</v>
      </c>
      <c r="H56" s="4"/>
      <c r="I56" s="4">
        <f t="shared" si="1"/>
        <v>0</v>
      </c>
      <c r="K56" s="77">
        <f t="shared" si="2"/>
        <v>0</v>
      </c>
      <c r="M56" s="26">
        <f>IFERROR(_xlfn.XLOOKUP(K56,'درآمد سود سهام'!$A$9:$A$9,'درآمد سود سهام'!$M$9:$M$9),0)</f>
        <v>0</v>
      </c>
      <c r="N56" s="4"/>
      <c r="O56" s="26">
        <f>IFERROR(_xlfn.XLOOKUP(A56,'درآمد ناشی از تغییر قیمت  '!$A$7:$A$200,'درآمد ناشی از تغییر قیمت  '!$Q$7:$Q$200),0)</f>
        <v>0</v>
      </c>
      <c r="P56" s="4"/>
      <c r="Q56" s="26">
        <v>38025060</v>
      </c>
      <c r="R56" s="4"/>
      <c r="S56" s="4">
        <f t="shared" si="3"/>
        <v>38025060</v>
      </c>
      <c r="T56" s="185"/>
      <c r="U56" s="77">
        <f t="shared" si="0"/>
        <v>1.2553543184280866E-4</v>
      </c>
    </row>
    <row r="57" spans="1:21" s="179" customFormat="1" ht="30.75">
      <c r="A57" s="194" t="s">
        <v>195</v>
      </c>
      <c r="C57" s="26">
        <f>IFERROR(_xlfn.XLOOKUP(A57,'درآمد سود سهام'!$A$9:$A$9,'درآمد سود سهام'!$M$9:$M$9),0)</f>
        <v>0</v>
      </c>
      <c r="D57" s="4"/>
      <c r="E57" s="26">
        <f>IFERROR(_xlfn.XLOOKUP(A57,'درآمد ناشی از تغییر قیمت  '!$A$7:$A$200,'درآمد ناشی از تغییر قیمت  '!$I$7:$I$200),0)</f>
        <v>0</v>
      </c>
      <c r="F57" s="4"/>
      <c r="G57" s="26">
        <v>0</v>
      </c>
      <c r="H57" s="4"/>
      <c r="I57" s="4">
        <f t="shared" si="1"/>
        <v>0</v>
      </c>
      <c r="K57" s="77">
        <f t="shared" si="2"/>
        <v>0</v>
      </c>
      <c r="M57" s="26">
        <f>IFERROR(_xlfn.XLOOKUP(K57,'درآمد سود سهام'!$A$9:$A$9,'درآمد سود سهام'!$M$9:$M$9),0)</f>
        <v>0</v>
      </c>
      <c r="N57" s="4"/>
      <c r="O57" s="26">
        <f>IFERROR(_xlfn.XLOOKUP(A57,'درآمد ناشی از تغییر قیمت  '!$A$7:$A$200,'درآمد ناشی از تغییر قیمت  '!$Q$7:$Q$200),0)</f>
        <v>0</v>
      </c>
      <c r="P57" s="4"/>
      <c r="Q57" s="26">
        <v>-63096797</v>
      </c>
      <c r="R57" s="4"/>
      <c r="S57" s="4">
        <f t="shared" si="3"/>
        <v>-63096797</v>
      </c>
      <c r="T57" s="185"/>
      <c r="U57" s="77">
        <f t="shared" si="0"/>
        <v>-2.0830693388236687E-4</v>
      </c>
    </row>
    <row r="58" spans="1:21" s="179" customFormat="1" ht="30.75">
      <c r="A58" s="194" t="s">
        <v>159</v>
      </c>
      <c r="C58" s="26">
        <f>IFERROR(_xlfn.XLOOKUP(A58,'درآمد سود سهام'!$A$9:$A$9,'درآمد سود سهام'!$M$9:$M$9),0)</f>
        <v>0</v>
      </c>
      <c r="D58" s="4"/>
      <c r="E58" s="26">
        <f>IFERROR(_xlfn.XLOOKUP(A58,'درآمد ناشی از تغییر قیمت  '!$A$7:$A$200,'درآمد ناشی از تغییر قیمت  '!$I$7:$I$200),0)</f>
        <v>0</v>
      </c>
      <c r="F58" s="4"/>
      <c r="G58" s="26">
        <v>0</v>
      </c>
      <c r="H58" s="4"/>
      <c r="I58" s="4">
        <f t="shared" si="1"/>
        <v>0</v>
      </c>
      <c r="K58" s="77">
        <f t="shared" si="2"/>
        <v>0</v>
      </c>
      <c r="M58" s="26">
        <f>IFERROR(_xlfn.XLOOKUP(K58,'درآمد سود سهام'!$A$9:$A$9,'درآمد سود سهام'!$M$9:$M$9),0)</f>
        <v>0</v>
      </c>
      <c r="N58" s="4"/>
      <c r="O58" s="26">
        <f>IFERROR(_xlfn.XLOOKUP(A58,'درآمد ناشی از تغییر قیمت  '!$A$7:$A$200,'درآمد ناشی از تغییر قیمت  '!$Q$7:$Q$200),0)</f>
        <v>0</v>
      </c>
      <c r="P58" s="4"/>
      <c r="Q58" s="26">
        <v>-40721612</v>
      </c>
      <c r="R58" s="4"/>
      <c r="S58" s="4">
        <f t="shared" si="3"/>
        <v>-40721612</v>
      </c>
      <c r="T58" s="185"/>
      <c r="U58" s="77">
        <f t="shared" si="0"/>
        <v>-1.3443779307002537E-4</v>
      </c>
    </row>
    <row r="59" spans="1:21" s="179" customFormat="1" ht="30.75">
      <c r="A59" s="194" t="s">
        <v>183</v>
      </c>
      <c r="C59" s="26">
        <f>IFERROR(_xlfn.XLOOKUP(A59,'درآمد سود سهام'!$A$9:$A$9,'درآمد سود سهام'!$M$9:$M$9),0)</f>
        <v>0</v>
      </c>
      <c r="D59" s="4"/>
      <c r="E59" s="26">
        <f>IFERROR(_xlfn.XLOOKUP(A59,'درآمد ناشی از تغییر قیمت  '!$A$7:$A$200,'درآمد ناشی از تغییر قیمت  '!$I$7:$I$200),0)</f>
        <v>0</v>
      </c>
      <c r="F59" s="4"/>
      <c r="G59" s="26">
        <v>0</v>
      </c>
      <c r="H59" s="4"/>
      <c r="I59" s="4">
        <f t="shared" si="1"/>
        <v>0</v>
      </c>
      <c r="K59" s="77">
        <f t="shared" si="2"/>
        <v>0</v>
      </c>
      <c r="M59" s="26">
        <f>IFERROR(_xlfn.XLOOKUP(K59,'درآمد سود سهام'!$A$9:$A$9,'درآمد سود سهام'!$M$9:$M$9),0)</f>
        <v>0</v>
      </c>
      <c r="N59" s="4"/>
      <c r="O59" s="26">
        <f>IFERROR(_xlfn.XLOOKUP(A59,'درآمد ناشی از تغییر قیمت  '!$A$7:$A$200,'درآمد ناشی از تغییر قیمت  '!$Q$7:$Q$200),0)</f>
        <v>0</v>
      </c>
      <c r="P59" s="4"/>
      <c r="Q59" s="26">
        <v>-13281770</v>
      </c>
      <c r="R59" s="4"/>
      <c r="S59" s="4">
        <f t="shared" si="3"/>
        <v>-13281770</v>
      </c>
      <c r="T59" s="185"/>
      <c r="U59" s="77">
        <f t="shared" si="0"/>
        <v>-4.3848260399506554E-5</v>
      </c>
    </row>
    <row r="60" spans="1:21" s="179" customFormat="1" ht="30.75">
      <c r="A60" s="194" t="s">
        <v>275</v>
      </c>
      <c r="C60" s="26">
        <f>IFERROR(_xlfn.XLOOKUP(A60,'درآمد سود سهام'!$A$9:$A$9,'درآمد سود سهام'!$M$9:$M$9),0)</f>
        <v>0</v>
      </c>
      <c r="D60" s="4"/>
      <c r="E60" s="26">
        <f>IFERROR(_xlfn.XLOOKUP(A60,'درآمد ناشی از تغییر قیمت  '!$A$7:$A$200,'درآمد ناشی از تغییر قیمت  '!$I$7:$I$200),0)</f>
        <v>0</v>
      </c>
      <c r="F60" s="4"/>
      <c r="G60" s="26">
        <v>0</v>
      </c>
      <c r="H60" s="4"/>
      <c r="I60" s="4">
        <f t="shared" si="1"/>
        <v>0</v>
      </c>
      <c r="K60" s="77">
        <f t="shared" si="2"/>
        <v>0</v>
      </c>
      <c r="M60" s="26">
        <f>IFERROR(_xlfn.XLOOKUP(K60,'درآمد سود سهام'!$A$9:$A$9,'درآمد سود سهام'!$M$9:$M$9),0)</f>
        <v>0</v>
      </c>
      <c r="N60" s="4"/>
      <c r="O60" s="26">
        <f>IFERROR(_xlfn.XLOOKUP(A60,'درآمد ناشی از تغییر قیمت  '!$A$7:$A$200,'درآمد ناشی از تغییر قیمت  '!$Q$7:$Q$200),0)</f>
        <v>0</v>
      </c>
      <c r="P60" s="4"/>
      <c r="Q60" s="26">
        <v>-6578309</v>
      </c>
      <c r="R60" s="4"/>
      <c r="S60" s="4">
        <f t="shared" si="3"/>
        <v>-6578309</v>
      </c>
      <c r="T60" s="185"/>
      <c r="U60" s="77">
        <f t="shared" si="0"/>
        <v>-2.1717542618221635E-5</v>
      </c>
    </row>
    <row r="61" spans="1:21" s="179" customFormat="1" ht="30.75">
      <c r="A61" s="194" t="s">
        <v>147</v>
      </c>
      <c r="C61" s="26">
        <f>IFERROR(_xlfn.XLOOKUP(A61,'درآمد سود سهام'!$A$9:$A$9,'درآمد سود سهام'!$M$9:$M$9),0)</f>
        <v>0</v>
      </c>
      <c r="D61" s="4"/>
      <c r="E61" s="26">
        <f>IFERROR(_xlfn.XLOOKUP(A61,'درآمد ناشی از تغییر قیمت  '!$A$7:$A$200,'درآمد ناشی از تغییر قیمت  '!$I$7:$I$200),0)</f>
        <v>0</v>
      </c>
      <c r="F61" s="4"/>
      <c r="G61" s="26">
        <v>0</v>
      </c>
      <c r="H61" s="4"/>
      <c r="I61" s="4">
        <f t="shared" si="1"/>
        <v>0</v>
      </c>
      <c r="K61" s="77">
        <f t="shared" si="2"/>
        <v>0</v>
      </c>
      <c r="M61" s="26">
        <f>IFERROR(_xlfn.XLOOKUP(K61,'درآمد سود سهام'!$A$9:$A$9,'درآمد سود سهام'!$M$9:$M$9),0)</f>
        <v>0</v>
      </c>
      <c r="N61" s="4"/>
      <c r="O61" s="26">
        <f>IFERROR(_xlfn.XLOOKUP(A61,'درآمد ناشی از تغییر قیمت  '!$A$7:$A$200,'درآمد ناشی از تغییر قیمت  '!$Q$7:$Q$200),0)</f>
        <v>0</v>
      </c>
      <c r="P61" s="4"/>
      <c r="Q61" s="26">
        <v>-1111297089</v>
      </c>
      <c r="R61" s="4"/>
      <c r="S61" s="4">
        <f t="shared" si="3"/>
        <v>-1111297089</v>
      </c>
      <c r="T61" s="185"/>
      <c r="U61" s="77">
        <f t="shared" si="0"/>
        <v>-3.6688215606568713E-3</v>
      </c>
    </row>
    <row r="62" spans="1:21" s="179" customFormat="1" ht="30.75">
      <c r="A62" s="194" t="s">
        <v>295</v>
      </c>
      <c r="C62" s="26">
        <f>IFERROR(_xlfn.XLOOKUP(A62,'درآمد سود سهام'!$A$9:$A$9,'درآمد سود سهام'!$M$9:$M$9),0)</f>
        <v>0</v>
      </c>
      <c r="D62" s="4"/>
      <c r="E62" s="26">
        <f>IFERROR(_xlfn.XLOOKUP(A62,'درآمد ناشی از تغییر قیمت  '!$A$7:$A$200,'درآمد ناشی از تغییر قیمت  '!$I$7:$I$200),0)</f>
        <v>0</v>
      </c>
      <c r="F62" s="4"/>
      <c r="G62" s="26">
        <v>0</v>
      </c>
      <c r="H62" s="4"/>
      <c r="I62" s="4">
        <f t="shared" si="1"/>
        <v>0</v>
      </c>
      <c r="K62" s="77">
        <f t="shared" si="2"/>
        <v>0</v>
      </c>
      <c r="M62" s="26">
        <f>IFERROR(_xlfn.XLOOKUP(K62,'درآمد سود سهام'!$A$9:$A$9,'درآمد سود سهام'!$M$9:$M$9),0)</f>
        <v>0</v>
      </c>
      <c r="N62" s="4"/>
      <c r="O62" s="26">
        <f>IFERROR(_xlfn.XLOOKUP(A62,'درآمد ناشی از تغییر قیمت  '!$A$7:$A$200,'درآمد ناشی از تغییر قیمت  '!$Q$7:$Q$200),0)</f>
        <v>0</v>
      </c>
      <c r="P62" s="4"/>
      <c r="Q62" s="26">
        <v>-182687170</v>
      </c>
      <c r="R62" s="4"/>
      <c r="S62" s="4">
        <f t="shared" si="3"/>
        <v>-182687170</v>
      </c>
      <c r="T62" s="185"/>
      <c r="U62" s="77">
        <f t="shared" si="0"/>
        <v>-6.0312101488046565E-4</v>
      </c>
    </row>
    <row r="63" spans="1:21" s="179" customFormat="1" ht="30.75">
      <c r="A63" s="194" t="s">
        <v>377</v>
      </c>
      <c r="C63" s="26">
        <f>IFERROR(_xlfn.XLOOKUP(A63,'درآمد سود سهام'!$A$9:$A$9,'درآمد سود سهام'!$M$9:$M$9),0)</f>
        <v>0</v>
      </c>
      <c r="D63" s="4"/>
      <c r="E63" s="26">
        <f>IFERROR(_xlfn.XLOOKUP(A63,'درآمد ناشی از تغییر قیمت  '!$A$7:$A$200,'درآمد ناشی از تغییر قیمت  '!$I$7:$I$200),0)</f>
        <v>0</v>
      </c>
      <c r="F63" s="4"/>
      <c r="G63" s="26">
        <v>0</v>
      </c>
      <c r="H63" s="4"/>
      <c r="I63" s="4">
        <f t="shared" si="1"/>
        <v>0</v>
      </c>
      <c r="K63" s="77">
        <f t="shared" si="2"/>
        <v>0</v>
      </c>
      <c r="M63" s="26">
        <f>IFERROR(_xlfn.XLOOKUP(K63,'درآمد سود سهام'!$A$9:$A$9,'درآمد سود سهام'!$M$9:$M$9),0)</f>
        <v>0</v>
      </c>
      <c r="N63" s="4"/>
      <c r="O63" s="26">
        <f>IFERROR(_xlfn.XLOOKUP(A63,'درآمد ناشی از تغییر قیمت  '!$A$7:$A$200,'درآمد ناشی از تغییر قیمت  '!$Q$7:$Q$200),0)</f>
        <v>0</v>
      </c>
      <c r="P63" s="4"/>
      <c r="Q63" s="26">
        <v>-844388950</v>
      </c>
      <c r="R63" s="4"/>
      <c r="S63" s="4">
        <f t="shared" si="3"/>
        <v>-844388950</v>
      </c>
      <c r="T63" s="185"/>
      <c r="U63" s="77">
        <f t="shared" si="0"/>
        <v>-2.7876545489092133E-3</v>
      </c>
    </row>
    <row r="64" spans="1:21" s="179" customFormat="1" ht="30.75">
      <c r="A64" s="194" t="s">
        <v>153</v>
      </c>
      <c r="C64" s="26">
        <f>IFERROR(_xlfn.XLOOKUP(A64,'درآمد سود سهام'!$A$9:$A$9,'درآمد سود سهام'!$M$9:$M$9),0)</f>
        <v>0</v>
      </c>
      <c r="D64" s="4"/>
      <c r="E64" s="26">
        <f>IFERROR(_xlfn.XLOOKUP(A64,'درآمد ناشی از تغییر قیمت  '!$A$7:$A$200,'درآمد ناشی از تغییر قیمت  '!$I$7:$I$200),0)</f>
        <v>0</v>
      </c>
      <c r="F64" s="4"/>
      <c r="G64" s="26">
        <v>0</v>
      </c>
      <c r="H64" s="4"/>
      <c r="I64" s="4">
        <f t="shared" si="1"/>
        <v>0</v>
      </c>
      <c r="K64" s="77">
        <f t="shared" si="2"/>
        <v>0</v>
      </c>
      <c r="M64" s="26">
        <f>IFERROR(_xlfn.XLOOKUP(K64,'درآمد سود سهام'!$A$9:$A$9,'درآمد سود سهام'!$M$9:$M$9),0)</f>
        <v>0</v>
      </c>
      <c r="N64" s="4"/>
      <c r="O64" s="26">
        <f>IFERROR(_xlfn.XLOOKUP(A64,'درآمد ناشی از تغییر قیمت  '!$A$7:$A$200,'درآمد ناشی از تغییر قیمت  '!$Q$7:$Q$200),0)</f>
        <v>0</v>
      </c>
      <c r="P64" s="4"/>
      <c r="Q64" s="26">
        <v>87926180</v>
      </c>
      <c r="R64" s="4"/>
      <c r="S64" s="4">
        <f t="shared" si="3"/>
        <v>87926180</v>
      </c>
      <c r="T64" s="185"/>
      <c r="U64" s="77">
        <f t="shared" si="0"/>
        <v>2.9027833162100273E-4</v>
      </c>
    </row>
    <row r="65" spans="1:21" s="179" customFormat="1" ht="30.75">
      <c r="A65" s="194" t="s">
        <v>201</v>
      </c>
      <c r="C65" s="26">
        <f>IFERROR(_xlfn.XLOOKUP(A65,'درآمد سود سهام'!$A$9:$A$9,'درآمد سود سهام'!$M$9:$M$9),0)</f>
        <v>0</v>
      </c>
      <c r="D65" s="4"/>
      <c r="E65" s="26">
        <f>IFERROR(_xlfn.XLOOKUP(A65,'درآمد ناشی از تغییر قیمت  '!$A$7:$A$200,'درآمد ناشی از تغییر قیمت  '!$I$7:$I$200),0)</f>
        <v>0</v>
      </c>
      <c r="F65" s="4"/>
      <c r="G65" s="26">
        <v>0</v>
      </c>
      <c r="H65" s="4"/>
      <c r="I65" s="4">
        <f t="shared" si="1"/>
        <v>0</v>
      </c>
      <c r="K65" s="77">
        <f t="shared" si="2"/>
        <v>0</v>
      </c>
      <c r="M65" s="26">
        <f>IFERROR(_xlfn.XLOOKUP(K65,'درآمد سود سهام'!$A$9:$A$9,'درآمد سود سهام'!$M$9:$M$9),0)</f>
        <v>0</v>
      </c>
      <c r="N65" s="4"/>
      <c r="O65" s="26">
        <f>IFERROR(_xlfn.XLOOKUP(A65,'درآمد ناشی از تغییر قیمت  '!$A$7:$A$200,'درآمد ناشی از تغییر قیمت  '!$Q$7:$Q$200),0)</f>
        <v>0</v>
      </c>
      <c r="P65" s="4"/>
      <c r="Q65" s="26">
        <v>-74700603</v>
      </c>
      <c r="R65" s="4"/>
      <c r="S65" s="4">
        <f t="shared" si="3"/>
        <v>-74700603</v>
      </c>
      <c r="T65" s="185"/>
      <c r="U65" s="77">
        <f t="shared" si="0"/>
        <v>-2.4661558605096763E-4</v>
      </c>
    </row>
    <row r="66" spans="1:21" s="179" customFormat="1" ht="30.75">
      <c r="A66" s="194" t="s">
        <v>294</v>
      </c>
      <c r="C66" s="26">
        <f>IFERROR(_xlfn.XLOOKUP(A66,'درآمد سود سهام'!$A$9:$A$9,'درآمد سود سهام'!$M$9:$M$9),0)</f>
        <v>0</v>
      </c>
      <c r="D66" s="4"/>
      <c r="E66" s="26">
        <f>IFERROR(_xlfn.XLOOKUP(A66,'درآمد ناشی از تغییر قیمت  '!$A$7:$A$200,'درآمد ناشی از تغییر قیمت  '!$I$7:$I$200),0)</f>
        <v>0</v>
      </c>
      <c r="F66" s="4"/>
      <c r="G66" s="26">
        <v>0</v>
      </c>
      <c r="H66" s="4"/>
      <c r="I66" s="4">
        <f t="shared" si="1"/>
        <v>0</v>
      </c>
      <c r="K66" s="77">
        <f t="shared" si="2"/>
        <v>0</v>
      </c>
      <c r="M66" s="26">
        <f>IFERROR(_xlfn.XLOOKUP(K66,'درآمد سود سهام'!$A$9:$A$9,'درآمد سود سهام'!$M$9:$M$9),0)</f>
        <v>0</v>
      </c>
      <c r="N66" s="4"/>
      <c r="O66" s="26">
        <f>IFERROR(_xlfn.XLOOKUP(A66,'درآمد ناشی از تغییر قیمت  '!$A$7:$A$200,'درآمد ناشی از تغییر قیمت  '!$Q$7:$Q$200),0)</f>
        <v>0</v>
      </c>
      <c r="P66" s="4"/>
      <c r="Q66" s="26">
        <v>-454818</v>
      </c>
      <c r="R66" s="4"/>
      <c r="S66" s="4">
        <f t="shared" si="3"/>
        <v>-454818</v>
      </c>
      <c r="T66" s="185"/>
      <c r="U66" s="77">
        <f t="shared" si="0"/>
        <v>-1.5015301498507181E-6</v>
      </c>
    </row>
    <row r="67" spans="1:21" s="179" customFormat="1" ht="30.75">
      <c r="A67" s="194" t="s">
        <v>142</v>
      </c>
      <c r="C67" s="26">
        <f>IFERROR(_xlfn.XLOOKUP(A67,'درآمد سود سهام'!$A$9:$A$9,'درآمد سود سهام'!$M$9:$M$9),0)</f>
        <v>0</v>
      </c>
      <c r="D67" s="4"/>
      <c r="E67" s="26">
        <f>IFERROR(_xlfn.XLOOKUP(A67,'درآمد ناشی از تغییر قیمت  '!$A$7:$A$200,'درآمد ناشی از تغییر قیمت  '!$I$7:$I$200),0)</f>
        <v>0</v>
      </c>
      <c r="F67" s="4"/>
      <c r="G67" s="26">
        <v>0</v>
      </c>
      <c r="H67" s="4"/>
      <c r="I67" s="4">
        <f t="shared" si="1"/>
        <v>0</v>
      </c>
      <c r="K67" s="77">
        <f t="shared" si="2"/>
        <v>0</v>
      </c>
      <c r="M67" s="26">
        <f>IFERROR(_xlfn.XLOOKUP(K67,'درآمد سود سهام'!$A$9:$A$9,'درآمد سود سهام'!$M$9:$M$9),0)</f>
        <v>0</v>
      </c>
      <c r="N67" s="4"/>
      <c r="O67" s="26">
        <f>IFERROR(_xlfn.XLOOKUP(A67,'درآمد ناشی از تغییر قیمت  '!$A$7:$A$200,'درآمد ناشی از تغییر قیمت  '!$Q$7:$Q$200),0)</f>
        <v>0</v>
      </c>
      <c r="P67" s="4"/>
      <c r="Q67" s="26">
        <v>112244954</v>
      </c>
      <c r="R67" s="4"/>
      <c r="S67" s="4">
        <f t="shared" si="3"/>
        <v>112244954</v>
      </c>
      <c r="T67" s="185"/>
      <c r="U67" s="77">
        <f t="shared" si="0"/>
        <v>3.7056401153781724E-4</v>
      </c>
    </row>
    <row r="68" spans="1:21" s="179" customFormat="1" ht="30.75">
      <c r="A68" s="194" t="s">
        <v>149</v>
      </c>
      <c r="C68" s="26">
        <f>IFERROR(_xlfn.XLOOKUP(A68,'درآمد سود سهام'!$A$9:$A$9,'درآمد سود سهام'!$M$9:$M$9),0)</f>
        <v>0</v>
      </c>
      <c r="D68" s="4"/>
      <c r="E68" s="26">
        <f>IFERROR(_xlfn.XLOOKUP(A68,'درآمد ناشی از تغییر قیمت  '!$A$7:$A$200,'درآمد ناشی از تغییر قیمت  '!$I$7:$I$200),0)</f>
        <v>0</v>
      </c>
      <c r="F68" s="4"/>
      <c r="G68" s="26">
        <v>0</v>
      </c>
      <c r="H68" s="4"/>
      <c r="I68" s="4">
        <f t="shared" si="1"/>
        <v>0</v>
      </c>
      <c r="K68" s="77">
        <f t="shared" si="2"/>
        <v>0</v>
      </c>
      <c r="M68" s="26">
        <f>IFERROR(_xlfn.XLOOKUP(K68,'درآمد سود سهام'!$A$9:$A$9,'درآمد سود سهام'!$M$9:$M$9),0)</f>
        <v>0</v>
      </c>
      <c r="N68" s="4"/>
      <c r="O68" s="26">
        <f>IFERROR(_xlfn.XLOOKUP(A68,'درآمد ناشی از تغییر قیمت  '!$A$7:$A$200,'درآمد ناشی از تغییر قیمت  '!$Q$7:$Q$200),0)</f>
        <v>0</v>
      </c>
      <c r="P68" s="4"/>
      <c r="Q68" s="26">
        <v>58660064</v>
      </c>
      <c r="R68" s="4"/>
      <c r="S68" s="4">
        <f t="shared" si="3"/>
        <v>58660064</v>
      </c>
      <c r="T68" s="185"/>
      <c r="U68" s="77">
        <f t="shared" si="0"/>
        <v>1.9365956204058044E-4</v>
      </c>
    </row>
    <row r="69" spans="1:21" s="179" customFormat="1" ht="30.75">
      <c r="A69" s="194" t="s">
        <v>230</v>
      </c>
      <c r="C69" s="26">
        <f>IFERROR(_xlfn.XLOOKUP(A69,'درآمد سود سهام'!$A$9:$A$9,'درآمد سود سهام'!$M$9:$M$9),0)</f>
        <v>0</v>
      </c>
      <c r="D69" s="4"/>
      <c r="E69" s="26">
        <f>IFERROR(_xlfn.XLOOKUP(A69,'درآمد ناشی از تغییر قیمت  '!$A$7:$A$200,'درآمد ناشی از تغییر قیمت  '!$I$7:$I$200),0)</f>
        <v>0</v>
      </c>
      <c r="F69" s="4"/>
      <c r="G69" s="26">
        <v>0</v>
      </c>
      <c r="H69" s="4"/>
      <c r="I69" s="4">
        <f t="shared" si="1"/>
        <v>0</v>
      </c>
      <c r="K69" s="77">
        <f t="shared" si="2"/>
        <v>0</v>
      </c>
      <c r="M69" s="26">
        <f>IFERROR(_xlfn.XLOOKUP(K69,'درآمد سود سهام'!$A$9:$A$9,'درآمد سود سهام'!$M$9:$M$9),0)</f>
        <v>0</v>
      </c>
      <c r="N69" s="4"/>
      <c r="O69" s="26">
        <f>IFERROR(_xlfn.XLOOKUP(A69,'درآمد ناشی از تغییر قیمت  '!$A$7:$A$200,'درآمد ناشی از تغییر قیمت  '!$Q$7:$Q$200),0)</f>
        <v>0</v>
      </c>
      <c r="P69" s="4"/>
      <c r="Q69" s="26">
        <v>878021567</v>
      </c>
      <c r="R69" s="4"/>
      <c r="S69" s="4">
        <f t="shared" si="3"/>
        <v>878021567</v>
      </c>
      <c r="T69" s="185"/>
      <c r="U69" s="77">
        <f t="shared" si="0"/>
        <v>2.8986888273324104E-3</v>
      </c>
    </row>
    <row r="70" spans="1:21" s="179" customFormat="1" ht="61.5">
      <c r="A70" s="194" t="s">
        <v>169</v>
      </c>
      <c r="C70" s="26">
        <f>IFERROR(_xlfn.XLOOKUP(A70,'درآمد سود سهام'!$A$9:$A$9,'درآمد سود سهام'!$M$9:$M$9),0)</f>
        <v>0</v>
      </c>
      <c r="D70" s="4"/>
      <c r="E70" s="26">
        <f>IFERROR(_xlfn.XLOOKUP(A70,'درآمد ناشی از تغییر قیمت  '!$A$7:$A$200,'درآمد ناشی از تغییر قیمت  '!$I$7:$I$200),0)</f>
        <v>0</v>
      </c>
      <c r="F70" s="4"/>
      <c r="G70" s="26">
        <v>0</v>
      </c>
      <c r="H70" s="4"/>
      <c r="I70" s="4">
        <f t="shared" si="1"/>
        <v>0</v>
      </c>
      <c r="K70" s="77">
        <f t="shared" si="2"/>
        <v>0</v>
      </c>
      <c r="M70" s="26">
        <f>IFERROR(_xlfn.XLOOKUP(K70,'درآمد سود سهام'!$A$9:$A$9,'درآمد سود سهام'!$M$9:$M$9),0)</f>
        <v>0</v>
      </c>
      <c r="N70" s="4"/>
      <c r="O70" s="26">
        <f>IFERROR(_xlfn.XLOOKUP(A70,'درآمد ناشی از تغییر قیمت  '!$A$7:$A$200,'درآمد ناشی از تغییر قیمت  '!$Q$7:$Q$200),0)</f>
        <v>0</v>
      </c>
      <c r="P70" s="4"/>
      <c r="Q70" s="26">
        <v>-16680339</v>
      </c>
      <c r="R70" s="4"/>
      <c r="S70" s="4">
        <f t="shared" si="3"/>
        <v>-16680339</v>
      </c>
      <c r="T70" s="185"/>
      <c r="U70" s="77">
        <f t="shared" si="0"/>
        <v>-5.5068251296630249E-5</v>
      </c>
    </row>
    <row r="71" spans="1:21" s="179" customFormat="1" ht="61.5">
      <c r="A71" s="194" t="s">
        <v>179</v>
      </c>
      <c r="C71" s="26">
        <f>IFERROR(_xlfn.XLOOKUP(A71,'درآمد سود سهام'!$A$9:$A$9,'درآمد سود سهام'!$M$9:$M$9),0)</f>
        <v>0</v>
      </c>
      <c r="D71" s="4"/>
      <c r="E71" s="26">
        <f>IFERROR(_xlfn.XLOOKUP(A71,'درآمد ناشی از تغییر قیمت  '!$A$7:$A$200,'درآمد ناشی از تغییر قیمت  '!$I$7:$I$200),0)</f>
        <v>0</v>
      </c>
      <c r="F71" s="4"/>
      <c r="G71" s="26">
        <v>0</v>
      </c>
      <c r="H71" s="4"/>
      <c r="I71" s="4">
        <f t="shared" si="1"/>
        <v>0</v>
      </c>
      <c r="K71" s="77">
        <f t="shared" si="2"/>
        <v>0</v>
      </c>
      <c r="M71" s="26">
        <f>IFERROR(_xlfn.XLOOKUP(K71,'درآمد سود سهام'!$A$9:$A$9,'درآمد سود سهام'!$M$9:$M$9),0)</f>
        <v>0</v>
      </c>
      <c r="N71" s="4"/>
      <c r="O71" s="26">
        <f>IFERROR(_xlfn.XLOOKUP(A71,'درآمد ناشی از تغییر قیمت  '!$A$7:$A$200,'درآمد ناشی از تغییر قیمت  '!$Q$7:$Q$200),0)</f>
        <v>0</v>
      </c>
      <c r="P71" s="4"/>
      <c r="Q71" s="26">
        <v>-27757423</v>
      </c>
      <c r="R71" s="4"/>
      <c r="S71" s="4">
        <f t="shared" si="3"/>
        <v>-27757423</v>
      </c>
      <c r="T71" s="185"/>
      <c r="U71" s="77">
        <f t="shared" si="0"/>
        <v>-9.1637990397609088E-5</v>
      </c>
    </row>
    <row r="72" spans="1:21" s="179" customFormat="1" ht="61.5">
      <c r="A72" s="194" t="s">
        <v>163</v>
      </c>
      <c r="C72" s="26">
        <f>IFERROR(_xlfn.XLOOKUP(A72,'درآمد سود سهام'!$A$9:$A$9,'درآمد سود سهام'!$M$9:$M$9),0)</f>
        <v>0</v>
      </c>
      <c r="D72" s="4"/>
      <c r="E72" s="26">
        <f>IFERROR(_xlfn.XLOOKUP(A72,'درآمد ناشی از تغییر قیمت  '!$A$7:$A$200,'درآمد ناشی از تغییر قیمت  '!$I$7:$I$200),0)</f>
        <v>0</v>
      </c>
      <c r="F72" s="4"/>
      <c r="G72" s="26">
        <v>0</v>
      </c>
      <c r="H72" s="4"/>
      <c r="I72" s="4">
        <f t="shared" si="1"/>
        <v>0</v>
      </c>
      <c r="K72" s="77">
        <f t="shared" si="2"/>
        <v>0</v>
      </c>
      <c r="M72" s="26">
        <f>IFERROR(_xlfn.XLOOKUP(K72,'درآمد سود سهام'!$A$9:$A$9,'درآمد سود سهام'!$M$9:$M$9),0)</f>
        <v>0</v>
      </c>
      <c r="N72" s="4"/>
      <c r="O72" s="26">
        <f>IFERROR(_xlfn.XLOOKUP(A72,'درآمد ناشی از تغییر قیمت  '!$A$7:$A$200,'درآمد ناشی از تغییر قیمت  '!$Q$7:$Q$200),0)</f>
        <v>0</v>
      </c>
      <c r="P72" s="4"/>
      <c r="Q72" s="26">
        <v>30263933</v>
      </c>
      <c r="R72" s="4"/>
      <c r="S72" s="4">
        <f t="shared" si="3"/>
        <v>30263933</v>
      </c>
      <c r="T72" s="185"/>
      <c r="U72" s="77">
        <f t="shared" si="0"/>
        <v>9.9912949471133716E-5</v>
      </c>
    </row>
    <row r="73" spans="1:21" s="179" customFormat="1" ht="30.75">
      <c r="A73" s="194" t="s">
        <v>236</v>
      </c>
      <c r="C73" s="26">
        <f>IFERROR(_xlfn.XLOOKUP(A73,'درآمد سود سهام'!$A$9:$A$9,'درآمد سود سهام'!$M$9:$M$9),0)</f>
        <v>0</v>
      </c>
      <c r="D73" s="4"/>
      <c r="E73" s="26">
        <f>IFERROR(_xlfn.XLOOKUP(A73,'درآمد ناشی از تغییر قیمت  '!$A$7:$A$200,'درآمد ناشی از تغییر قیمت  '!$I$7:$I$200),0)</f>
        <v>0</v>
      </c>
      <c r="F73" s="4"/>
      <c r="G73" s="26">
        <v>0</v>
      </c>
      <c r="H73" s="4"/>
      <c r="I73" s="4">
        <f t="shared" si="1"/>
        <v>0</v>
      </c>
      <c r="K73" s="77">
        <f t="shared" si="2"/>
        <v>0</v>
      </c>
      <c r="M73" s="26">
        <f>IFERROR(_xlfn.XLOOKUP(K73,'درآمد سود سهام'!$A$9:$A$9,'درآمد سود سهام'!$M$9:$M$9),0)</f>
        <v>0</v>
      </c>
      <c r="N73" s="4"/>
      <c r="O73" s="26">
        <f>IFERROR(_xlfn.XLOOKUP(A73,'درآمد ناشی از تغییر قیمت  '!$A$7:$A$200,'درآمد ناشی از تغییر قیمت  '!$Q$7:$Q$200),0)</f>
        <v>0</v>
      </c>
      <c r="P73" s="4"/>
      <c r="Q73" s="26">
        <v>-115220850</v>
      </c>
      <c r="R73" s="4"/>
      <c r="S73" s="4">
        <f t="shared" si="3"/>
        <v>-115220850</v>
      </c>
      <c r="T73" s="185"/>
      <c r="U73" s="77">
        <f t="shared" si="0"/>
        <v>-3.8038859536435916E-4</v>
      </c>
    </row>
    <row r="74" spans="1:21" s="179" customFormat="1" ht="30.75">
      <c r="A74" s="194" t="s">
        <v>268</v>
      </c>
      <c r="C74" s="26">
        <f>IFERROR(_xlfn.XLOOKUP(A74,'درآمد سود سهام'!$A$9:$A$9,'درآمد سود سهام'!$M$9:$M$9),0)</f>
        <v>0</v>
      </c>
      <c r="D74" s="4"/>
      <c r="E74" s="26">
        <f>IFERROR(_xlfn.XLOOKUP(A74,'درآمد ناشی از تغییر قیمت  '!$A$7:$A$200,'درآمد ناشی از تغییر قیمت  '!$I$7:$I$200),0)</f>
        <v>0</v>
      </c>
      <c r="F74" s="4"/>
      <c r="G74" s="26">
        <v>0</v>
      </c>
      <c r="H74" s="4"/>
      <c r="I74" s="4">
        <f t="shared" si="1"/>
        <v>0</v>
      </c>
      <c r="K74" s="77">
        <f t="shared" si="2"/>
        <v>0</v>
      </c>
      <c r="M74" s="26">
        <f>IFERROR(_xlfn.XLOOKUP(K74,'درآمد سود سهام'!$A$9:$A$9,'درآمد سود سهام'!$M$9:$M$9),0)</f>
        <v>0</v>
      </c>
      <c r="N74" s="4"/>
      <c r="O74" s="26">
        <f>IFERROR(_xlfn.XLOOKUP(A74,'درآمد ناشی از تغییر قیمت  '!$A$7:$A$200,'درآمد ناشی از تغییر قیمت  '!$Q$7:$Q$200),0)</f>
        <v>0</v>
      </c>
      <c r="P74" s="4"/>
      <c r="Q74" s="26">
        <v>-1145603</v>
      </c>
      <c r="R74" s="4"/>
      <c r="S74" s="4">
        <f t="shared" si="3"/>
        <v>-1145603</v>
      </c>
      <c r="T74" s="185"/>
      <c r="U74" s="77">
        <f t="shared" si="0"/>
        <v>-3.7820786430163984E-6</v>
      </c>
    </row>
    <row r="75" spans="1:21" s="179" customFormat="1" ht="30.75">
      <c r="A75" s="194" t="s">
        <v>199</v>
      </c>
      <c r="C75" s="26">
        <f>IFERROR(_xlfn.XLOOKUP(A75,'درآمد سود سهام'!$A$9:$A$9,'درآمد سود سهام'!$M$9:$M$9),0)</f>
        <v>0</v>
      </c>
      <c r="D75" s="4"/>
      <c r="E75" s="26">
        <f>IFERROR(_xlfn.XLOOKUP(A75,'درآمد ناشی از تغییر قیمت  '!$A$7:$A$200,'درآمد ناشی از تغییر قیمت  '!$I$7:$I$200),0)</f>
        <v>0</v>
      </c>
      <c r="F75" s="4"/>
      <c r="G75" s="26">
        <v>0</v>
      </c>
      <c r="H75" s="4"/>
      <c r="I75" s="4">
        <f t="shared" si="1"/>
        <v>0</v>
      </c>
      <c r="K75" s="77">
        <f t="shared" ref="K75:K138" si="4">I75/44164414982</f>
        <v>0</v>
      </c>
      <c r="M75" s="26">
        <f>IFERROR(_xlfn.XLOOKUP(K75,'درآمد سود سهام'!$A$9:$A$9,'درآمد سود سهام'!$M$9:$M$9),0)</f>
        <v>0</v>
      </c>
      <c r="N75" s="4"/>
      <c r="O75" s="26">
        <f>IFERROR(_xlfn.XLOOKUP(A75,'درآمد ناشی از تغییر قیمت  '!$A$7:$A$200,'درآمد ناشی از تغییر قیمت  '!$Q$7:$Q$200),0)</f>
        <v>0</v>
      </c>
      <c r="P75" s="4"/>
      <c r="Q75" s="26">
        <v>54335607</v>
      </c>
      <c r="R75" s="4"/>
      <c r="S75" s="4">
        <f t="shared" si="3"/>
        <v>54335607</v>
      </c>
      <c r="T75" s="185"/>
      <c r="U75" s="77">
        <f t="shared" ref="U75:U138" si="5">S75/302903008671</f>
        <v>1.7938285670518697E-4</v>
      </c>
    </row>
    <row r="76" spans="1:21" s="179" customFormat="1" ht="30.75">
      <c r="A76" s="194" t="s">
        <v>166</v>
      </c>
      <c r="C76" s="26">
        <f>IFERROR(_xlfn.XLOOKUP(A76,'درآمد سود سهام'!$A$9:$A$9,'درآمد سود سهام'!$M$9:$M$9),0)</f>
        <v>0</v>
      </c>
      <c r="D76" s="4"/>
      <c r="E76" s="26">
        <f>IFERROR(_xlfn.XLOOKUP(A76,'درآمد ناشی از تغییر قیمت  '!$A$7:$A$200,'درآمد ناشی از تغییر قیمت  '!$I$7:$I$200),0)</f>
        <v>0</v>
      </c>
      <c r="F76" s="4"/>
      <c r="G76" s="26">
        <v>0</v>
      </c>
      <c r="H76" s="4"/>
      <c r="I76" s="4">
        <f t="shared" ref="I76:I139" si="6">G76+E76+C76</f>
        <v>0</v>
      </c>
      <c r="K76" s="77">
        <f t="shared" si="4"/>
        <v>0</v>
      </c>
      <c r="M76" s="26">
        <f>IFERROR(_xlfn.XLOOKUP(K76,'درآمد سود سهام'!$A$9:$A$9,'درآمد سود سهام'!$M$9:$M$9),0)</f>
        <v>0</v>
      </c>
      <c r="N76" s="4"/>
      <c r="O76" s="26">
        <f>IFERROR(_xlfn.XLOOKUP(A76,'درآمد ناشی از تغییر قیمت  '!$A$7:$A$200,'درآمد ناشی از تغییر قیمت  '!$Q$7:$Q$200),0)</f>
        <v>0</v>
      </c>
      <c r="P76" s="4"/>
      <c r="Q76" s="26">
        <v>6779633</v>
      </c>
      <c r="R76" s="4"/>
      <c r="S76" s="4">
        <f t="shared" ref="S76:S139" si="7">Q76+O76+M76</f>
        <v>6779633</v>
      </c>
      <c r="T76" s="185"/>
      <c r="U76" s="77">
        <f t="shared" si="5"/>
        <v>2.2382191017995933E-5</v>
      </c>
    </row>
    <row r="77" spans="1:21" s="179" customFormat="1" ht="30.75">
      <c r="A77" s="194" t="s">
        <v>182</v>
      </c>
      <c r="C77" s="26">
        <f>IFERROR(_xlfn.XLOOKUP(A77,'درآمد سود سهام'!$A$9:$A$9,'درآمد سود سهام'!$M$9:$M$9),0)</f>
        <v>0</v>
      </c>
      <c r="D77" s="4"/>
      <c r="E77" s="26">
        <f>IFERROR(_xlfn.XLOOKUP(A77,'درآمد ناشی از تغییر قیمت  '!$A$7:$A$200,'درآمد ناشی از تغییر قیمت  '!$I$7:$I$200),0)</f>
        <v>0</v>
      </c>
      <c r="F77" s="4"/>
      <c r="G77" s="26">
        <v>0</v>
      </c>
      <c r="H77" s="4"/>
      <c r="I77" s="4">
        <f t="shared" si="6"/>
        <v>0</v>
      </c>
      <c r="K77" s="77">
        <f t="shared" si="4"/>
        <v>0</v>
      </c>
      <c r="M77" s="26">
        <f>IFERROR(_xlfn.XLOOKUP(K77,'درآمد سود سهام'!$A$9:$A$9,'درآمد سود سهام'!$M$9:$M$9),0)</f>
        <v>0</v>
      </c>
      <c r="N77" s="4"/>
      <c r="O77" s="26">
        <f>IFERROR(_xlfn.XLOOKUP(A77,'درآمد ناشی از تغییر قیمت  '!$A$7:$A$200,'درآمد ناشی از تغییر قیمت  '!$Q$7:$Q$200),0)</f>
        <v>0</v>
      </c>
      <c r="P77" s="4"/>
      <c r="Q77" s="26">
        <v>37347289</v>
      </c>
      <c r="R77" s="4"/>
      <c r="S77" s="4">
        <f t="shared" si="7"/>
        <v>37347289</v>
      </c>
      <c r="T77" s="185"/>
      <c r="U77" s="77">
        <f t="shared" si="5"/>
        <v>1.232978475976942E-4</v>
      </c>
    </row>
    <row r="78" spans="1:21" s="179" customFormat="1" ht="30.75">
      <c r="A78" s="194" t="s">
        <v>229</v>
      </c>
      <c r="C78" s="26">
        <f>IFERROR(_xlfn.XLOOKUP(A78,'درآمد سود سهام'!$A$9:$A$9,'درآمد سود سهام'!$M$9:$M$9),0)</f>
        <v>0</v>
      </c>
      <c r="D78" s="4"/>
      <c r="E78" s="26">
        <f>IFERROR(_xlfn.XLOOKUP(A78,'درآمد ناشی از تغییر قیمت  '!$A$7:$A$200,'درآمد ناشی از تغییر قیمت  '!$I$7:$I$200),0)</f>
        <v>0</v>
      </c>
      <c r="F78" s="4"/>
      <c r="G78" s="26">
        <v>0</v>
      </c>
      <c r="H78" s="4"/>
      <c r="I78" s="4">
        <f t="shared" si="6"/>
        <v>0</v>
      </c>
      <c r="K78" s="77">
        <f t="shared" si="4"/>
        <v>0</v>
      </c>
      <c r="M78" s="26">
        <f>IFERROR(_xlfn.XLOOKUP(K78,'درآمد سود سهام'!$A$9:$A$9,'درآمد سود سهام'!$M$9:$M$9),0)</f>
        <v>0</v>
      </c>
      <c r="N78" s="4"/>
      <c r="O78" s="26">
        <f>IFERROR(_xlfn.XLOOKUP(A78,'درآمد ناشی از تغییر قیمت  '!$A$7:$A$200,'درآمد ناشی از تغییر قیمت  '!$Q$7:$Q$200),0)</f>
        <v>0</v>
      </c>
      <c r="P78" s="4"/>
      <c r="Q78" s="26">
        <v>11983184</v>
      </c>
      <c r="R78" s="4"/>
      <c r="S78" s="4">
        <f t="shared" si="7"/>
        <v>11983184</v>
      </c>
      <c r="T78" s="185"/>
      <c r="U78" s="77">
        <f t="shared" si="5"/>
        <v>3.9561125696891348E-5</v>
      </c>
    </row>
    <row r="79" spans="1:21" s="179" customFormat="1" ht="30.75">
      <c r="A79" s="194" t="s">
        <v>274</v>
      </c>
      <c r="C79" s="26">
        <f>IFERROR(_xlfn.XLOOKUP(A79,'درآمد سود سهام'!$A$9:$A$9,'درآمد سود سهام'!$M$9:$M$9),0)</f>
        <v>0</v>
      </c>
      <c r="D79" s="4"/>
      <c r="E79" s="26">
        <f>IFERROR(_xlfn.XLOOKUP(A79,'درآمد ناشی از تغییر قیمت  '!$A$7:$A$200,'درآمد ناشی از تغییر قیمت  '!$I$7:$I$200),0)</f>
        <v>0</v>
      </c>
      <c r="F79" s="4"/>
      <c r="G79" s="26">
        <v>0</v>
      </c>
      <c r="H79" s="4"/>
      <c r="I79" s="4">
        <f t="shared" si="6"/>
        <v>0</v>
      </c>
      <c r="K79" s="77">
        <f t="shared" si="4"/>
        <v>0</v>
      </c>
      <c r="M79" s="26">
        <f>IFERROR(_xlfn.XLOOKUP(K79,'درآمد سود سهام'!$A$9:$A$9,'درآمد سود سهام'!$M$9:$M$9),0)</f>
        <v>0</v>
      </c>
      <c r="N79" s="4"/>
      <c r="O79" s="26">
        <f>IFERROR(_xlfn.XLOOKUP(A79,'درآمد ناشی از تغییر قیمت  '!$A$7:$A$200,'درآمد ناشی از تغییر قیمت  '!$Q$7:$Q$200),0)</f>
        <v>0</v>
      </c>
      <c r="P79" s="4"/>
      <c r="Q79" s="26">
        <v>31008838</v>
      </c>
      <c r="R79" s="4"/>
      <c r="S79" s="4">
        <f t="shared" si="7"/>
        <v>31008838</v>
      </c>
      <c r="T79" s="185"/>
      <c r="U79" s="77">
        <f t="shared" si="5"/>
        <v>1.0237216901889689E-4</v>
      </c>
    </row>
    <row r="80" spans="1:21" s="179" customFormat="1" ht="30.75">
      <c r="A80" s="194" t="s">
        <v>237</v>
      </c>
      <c r="C80" s="26">
        <f>IFERROR(_xlfn.XLOOKUP(A80,'درآمد سود سهام'!$A$9:$A$9,'درآمد سود سهام'!$M$9:$M$9),0)</f>
        <v>0</v>
      </c>
      <c r="D80" s="4"/>
      <c r="E80" s="26">
        <f>IFERROR(_xlfn.XLOOKUP(A80,'درآمد ناشی از تغییر قیمت  '!$A$7:$A$200,'درآمد ناشی از تغییر قیمت  '!$I$7:$I$200),0)</f>
        <v>0</v>
      </c>
      <c r="F80" s="4"/>
      <c r="G80" s="26">
        <v>0</v>
      </c>
      <c r="H80" s="4"/>
      <c r="I80" s="4">
        <f t="shared" si="6"/>
        <v>0</v>
      </c>
      <c r="K80" s="77">
        <f t="shared" si="4"/>
        <v>0</v>
      </c>
      <c r="M80" s="26">
        <f>IFERROR(_xlfn.XLOOKUP(K80,'درآمد سود سهام'!$A$9:$A$9,'درآمد سود سهام'!$M$9:$M$9),0)</f>
        <v>0</v>
      </c>
      <c r="N80" s="4"/>
      <c r="O80" s="26">
        <f>IFERROR(_xlfn.XLOOKUP(A80,'درآمد ناشی از تغییر قیمت  '!$A$7:$A$200,'درآمد ناشی از تغییر قیمت  '!$Q$7:$Q$200),0)</f>
        <v>0</v>
      </c>
      <c r="P80" s="4"/>
      <c r="Q80" s="26">
        <v>95798838</v>
      </c>
      <c r="R80" s="4"/>
      <c r="S80" s="4">
        <f t="shared" si="7"/>
        <v>95798838</v>
      </c>
      <c r="T80" s="185"/>
      <c r="U80" s="77">
        <f t="shared" si="5"/>
        <v>3.1626902096589112E-4</v>
      </c>
    </row>
    <row r="81" spans="1:21" s="179" customFormat="1" ht="30.75">
      <c r="A81" s="194" t="s">
        <v>243</v>
      </c>
      <c r="C81" s="26">
        <f>IFERROR(_xlfn.XLOOKUP(A81,'درآمد سود سهام'!$A$9:$A$9,'درآمد سود سهام'!$M$9:$M$9),0)</f>
        <v>0</v>
      </c>
      <c r="D81" s="4"/>
      <c r="E81" s="26">
        <f>IFERROR(_xlfn.XLOOKUP(A81,'درآمد ناشی از تغییر قیمت  '!$A$7:$A$200,'درآمد ناشی از تغییر قیمت  '!$I$7:$I$200),0)</f>
        <v>0</v>
      </c>
      <c r="F81" s="4"/>
      <c r="G81" s="26">
        <v>0</v>
      </c>
      <c r="H81" s="4"/>
      <c r="I81" s="4">
        <f t="shared" si="6"/>
        <v>0</v>
      </c>
      <c r="K81" s="77">
        <f t="shared" si="4"/>
        <v>0</v>
      </c>
      <c r="M81" s="26">
        <f>IFERROR(_xlfn.XLOOKUP(K81,'درآمد سود سهام'!$A$9:$A$9,'درآمد سود سهام'!$M$9:$M$9),0)</f>
        <v>0</v>
      </c>
      <c r="N81" s="4"/>
      <c r="O81" s="26">
        <f>IFERROR(_xlfn.XLOOKUP(A81,'درآمد ناشی از تغییر قیمت  '!$A$7:$A$200,'درآمد ناشی از تغییر قیمت  '!$Q$7:$Q$200),0)</f>
        <v>0</v>
      </c>
      <c r="P81" s="4"/>
      <c r="Q81" s="26">
        <v>-173016488</v>
      </c>
      <c r="R81" s="4"/>
      <c r="S81" s="4">
        <f t="shared" si="7"/>
        <v>-173016488</v>
      </c>
      <c r="T81" s="185"/>
      <c r="U81" s="77">
        <f t="shared" si="5"/>
        <v>-5.7119435280328606E-4</v>
      </c>
    </row>
    <row r="82" spans="1:21" s="179" customFormat="1" ht="30.75">
      <c r="A82" s="194" t="s">
        <v>269</v>
      </c>
      <c r="C82" s="26">
        <f>IFERROR(_xlfn.XLOOKUP(A82,'درآمد سود سهام'!$A$9:$A$9,'درآمد سود سهام'!$M$9:$M$9),0)</f>
        <v>0</v>
      </c>
      <c r="D82" s="4"/>
      <c r="E82" s="26">
        <f>IFERROR(_xlfn.XLOOKUP(A82,'درآمد ناشی از تغییر قیمت  '!$A$7:$A$200,'درآمد ناشی از تغییر قیمت  '!$I$7:$I$200),0)</f>
        <v>0</v>
      </c>
      <c r="F82" s="4"/>
      <c r="G82" s="26">
        <v>0</v>
      </c>
      <c r="H82" s="4"/>
      <c r="I82" s="4">
        <f t="shared" si="6"/>
        <v>0</v>
      </c>
      <c r="K82" s="77">
        <f t="shared" si="4"/>
        <v>0</v>
      </c>
      <c r="M82" s="26">
        <f>IFERROR(_xlfn.XLOOKUP(K82,'درآمد سود سهام'!$A$9:$A$9,'درآمد سود سهام'!$M$9:$M$9),0)</f>
        <v>0</v>
      </c>
      <c r="N82" s="4"/>
      <c r="O82" s="26">
        <f>IFERROR(_xlfn.XLOOKUP(A82,'درآمد ناشی از تغییر قیمت  '!$A$7:$A$200,'درآمد ناشی از تغییر قیمت  '!$Q$7:$Q$200),0)</f>
        <v>0</v>
      </c>
      <c r="P82" s="4"/>
      <c r="Q82" s="26">
        <v>-64445392</v>
      </c>
      <c r="R82" s="4"/>
      <c r="S82" s="4">
        <f t="shared" si="7"/>
        <v>-64445392</v>
      </c>
      <c r="T82" s="185"/>
      <c r="U82" s="77">
        <f t="shared" si="5"/>
        <v>-2.1275916763837023E-4</v>
      </c>
    </row>
    <row r="83" spans="1:21" s="179" customFormat="1" ht="30.75">
      <c r="A83" s="194" t="s">
        <v>138</v>
      </c>
      <c r="C83" s="26">
        <f>IFERROR(_xlfn.XLOOKUP(A83,'درآمد سود سهام'!$A$9:$A$9,'درآمد سود سهام'!$M$9:$M$9),0)</f>
        <v>0</v>
      </c>
      <c r="D83" s="4"/>
      <c r="E83" s="26">
        <f>IFERROR(_xlfn.XLOOKUP(A83,'درآمد ناشی از تغییر قیمت  '!$A$7:$A$200,'درآمد ناشی از تغییر قیمت  '!$I$7:$I$200),0)</f>
        <v>0</v>
      </c>
      <c r="F83" s="4"/>
      <c r="G83" s="26">
        <v>0</v>
      </c>
      <c r="H83" s="4"/>
      <c r="I83" s="4">
        <f t="shared" si="6"/>
        <v>0</v>
      </c>
      <c r="K83" s="77">
        <f t="shared" si="4"/>
        <v>0</v>
      </c>
      <c r="M83" s="26">
        <f>IFERROR(_xlfn.XLOOKUP(K83,'درآمد سود سهام'!$A$9:$A$9,'درآمد سود سهام'!$M$9:$M$9),0)</f>
        <v>0</v>
      </c>
      <c r="N83" s="4"/>
      <c r="O83" s="26">
        <f>IFERROR(_xlfn.XLOOKUP(A83,'درآمد ناشی از تغییر قیمت  '!$A$7:$A$200,'درآمد ناشی از تغییر قیمت  '!$Q$7:$Q$200),0)</f>
        <v>0</v>
      </c>
      <c r="P83" s="4"/>
      <c r="Q83" s="26">
        <v>-728120417</v>
      </c>
      <c r="R83" s="4"/>
      <c r="S83" s="4">
        <f t="shared" si="7"/>
        <v>-728120417</v>
      </c>
      <c r="T83" s="185"/>
      <c r="U83" s="77">
        <f t="shared" si="5"/>
        <v>-2.4038071466990696E-3</v>
      </c>
    </row>
    <row r="84" spans="1:21" s="179" customFormat="1" ht="30.75">
      <c r="A84" s="194" t="s">
        <v>154</v>
      </c>
      <c r="C84" s="26">
        <f>IFERROR(_xlfn.XLOOKUP(A84,'درآمد سود سهام'!$A$9:$A$9,'درآمد سود سهام'!$M$9:$M$9),0)</f>
        <v>0</v>
      </c>
      <c r="D84" s="4"/>
      <c r="E84" s="26">
        <f>IFERROR(_xlfn.XLOOKUP(A84,'درآمد ناشی از تغییر قیمت  '!$A$7:$A$200,'درآمد ناشی از تغییر قیمت  '!$I$7:$I$200),0)</f>
        <v>0</v>
      </c>
      <c r="F84" s="4"/>
      <c r="G84" s="26">
        <v>0</v>
      </c>
      <c r="H84" s="4"/>
      <c r="I84" s="4">
        <f t="shared" si="6"/>
        <v>0</v>
      </c>
      <c r="K84" s="77">
        <f t="shared" si="4"/>
        <v>0</v>
      </c>
      <c r="M84" s="26">
        <f>IFERROR(_xlfn.XLOOKUP(K84,'درآمد سود سهام'!$A$9:$A$9,'درآمد سود سهام'!$M$9:$M$9),0)</f>
        <v>0</v>
      </c>
      <c r="N84" s="4"/>
      <c r="O84" s="26">
        <f>IFERROR(_xlfn.XLOOKUP(A84,'درآمد ناشی از تغییر قیمت  '!$A$7:$A$200,'درآمد ناشی از تغییر قیمت  '!$Q$7:$Q$200),0)</f>
        <v>0</v>
      </c>
      <c r="P84" s="4"/>
      <c r="Q84" s="26">
        <v>-241036781</v>
      </c>
      <c r="R84" s="4"/>
      <c r="S84" s="4">
        <f t="shared" si="7"/>
        <v>-241036781</v>
      </c>
      <c r="T84" s="185"/>
      <c r="U84" s="77">
        <f t="shared" si="5"/>
        <v>-7.9575565147919545E-4</v>
      </c>
    </row>
    <row r="85" spans="1:21" s="179" customFormat="1" ht="30.75">
      <c r="A85" s="194" t="s">
        <v>286</v>
      </c>
      <c r="C85" s="26">
        <f>IFERROR(_xlfn.XLOOKUP(A85,'درآمد سود سهام'!$A$9:$A$9,'درآمد سود سهام'!$M$9:$M$9),0)</f>
        <v>0</v>
      </c>
      <c r="D85" s="4"/>
      <c r="E85" s="26">
        <f>IFERROR(_xlfn.XLOOKUP(A85,'درآمد ناشی از تغییر قیمت  '!$A$7:$A$200,'درآمد ناشی از تغییر قیمت  '!$I$7:$I$200),0)</f>
        <v>0</v>
      </c>
      <c r="F85" s="4"/>
      <c r="G85" s="26">
        <v>0</v>
      </c>
      <c r="H85" s="4"/>
      <c r="I85" s="4">
        <f t="shared" si="6"/>
        <v>0</v>
      </c>
      <c r="K85" s="77">
        <f t="shared" si="4"/>
        <v>0</v>
      </c>
      <c r="M85" s="26">
        <f>IFERROR(_xlfn.XLOOKUP(K85,'درآمد سود سهام'!$A$9:$A$9,'درآمد سود سهام'!$M$9:$M$9),0)</f>
        <v>0</v>
      </c>
      <c r="N85" s="4"/>
      <c r="O85" s="26">
        <f>IFERROR(_xlfn.XLOOKUP(A85,'درآمد ناشی از تغییر قیمت  '!$A$7:$A$200,'درآمد ناشی از تغییر قیمت  '!$Q$7:$Q$200),0)</f>
        <v>0</v>
      </c>
      <c r="P85" s="4"/>
      <c r="Q85" s="26">
        <v>-156844486</v>
      </c>
      <c r="R85" s="4"/>
      <c r="S85" s="4">
        <f t="shared" si="7"/>
        <v>-156844486</v>
      </c>
      <c r="T85" s="185"/>
      <c r="U85" s="77">
        <f t="shared" si="5"/>
        <v>-5.1780431857762637E-4</v>
      </c>
    </row>
    <row r="86" spans="1:21" s="179" customFormat="1" ht="30.75">
      <c r="A86" s="194" t="s">
        <v>338</v>
      </c>
      <c r="C86" s="26">
        <f>IFERROR(_xlfn.XLOOKUP(A86,'درآمد سود سهام'!$A$9:$A$9,'درآمد سود سهام'!$M$9:$M$9),0)</f>
        <v>0</v>
      </c>
      <c r="D86" s="4"/>
      <c r="E86" s="26">
        <f>IFERROR(_xlfn.XLOOKUP(A86,'درآمد ناشی از تغییر قیمت  '!$A$7:$A$200,'درآمد ناشی از تغییر قیمت  '!$I$7:$I$200),0)</f>
        <v>0</v>
      </c>
      <c r="F86" s="4"/>
      <c r="G86" s="26">
        <v>0</v>
      </c>
      <c r="H86" s="4"/>
      <c r="I86" s="4">
        <f t="shared" si="6"/>
        <v>0</v>
      </c>
      <c r="K86" s="77">
        <f t="shared" si="4"/>
        <v>0</v>
      </c>
      <c r="M86" s="26">
        <f>IFERROR(_xlfn.XLOOKUP(K86,'درآمد سود سهام'!$A$9:$A$9,'درآمد سود سهام'!$M$9:$M$9),0)</f>
        <v>0</v>
      </c>
      <c r="N86" s="4"/>
      <c r="O86" s="26">
        <f>IFERROR(_xlfn.XLOOKUP(A86,'درآمد ناشی از تغییر قیمت  '!$A$7:$A$200,'درآمد ناشی از تغییر قیمت  '!$Q$7:$Q$200),0)</f>
        <v>0</v>
      </c>
      <c r="P86" s="4"/>
      <c r="Q86" s="26">
        <v>-117571061</v>
      </c>
      <c r="R86" s="4"/>
      <c r="S86" s="4">
        <f t="shared" si="7"/>
        <v>-117571061</v>
      </c>
      <c r="T86" s="185"/>
      <c r="U86" s="77">
        <f t="shared" si="5"/>
        <v>-3.8814755097959608E-4</v>
      </c>
    </row>
    <row r="87" spans="1:21" s="179" customFormat="1" ht="30.75">
      <c r="A87" s="194" t="s">
        <v>336</v>
      </c>
      <c r="C87" s="26">
        <f>IFERROR(_xlfn.XLOOKUP(A87,'درآمد سود سهام'!$A$9:$A$9,'درآمد سود سهام'!$M$9:$M$9),0)</f>
        <v>0</v>
      </c>
      <c r="D87" s="4"/>
      <c r="E87" s="26">
        <f>IFERROR(_xlfn.XLOOKUP(A87,'درآمد ناشی از تغییر قیمت  '!$A$7:$A$200,'درآمد ناشی از تغییر قیمت  '!$I$7:$I$200),0)</f>
        <v>0</v>
      </c>
      <c r="F87" s="4"/>
      <c r="G87" s="26">
        <v>0</v>
      </c>
      <c r="H87" s="4"/>
      <c r="I87" s="4">
        <f t="shared" si="6"/>
        <v>0</v>
      </c>
      <c r="K87" s="77">
        <f t="shared" si="4"/>
        <v>0</v>
      </c>
      <c r="M87" s="26">
        <f>IFERROR(_xlfn.XLOOKUP(K87,'درآمد سود سهام'!$A$9:$A$9,'درآمد سود سهام'!$M$9:$M$9),0)</f>
        <v>0</v>
      </c>
      <c r="N87" s="4"/>
      <c r="O87" s="26">
        <f>IFERROR(_xlfn.XLOOKUP(A87,'درآمد ناشی از تغییر قیمت  '!$A$7:$A$200,'درآمد ناشی از تغییر قیمت  '!$Q$7:$Q$200),0)</f>
        <v>0</v>
      </c>
      <c r="P87" s="4"/>
      <c r="Q87" s="26">
        <v>-23576188</v>
      </c>
      <c r="R87" s="4"/>
      <c r="S87" s="4">
        <f t="shared" si="7"/>
        <v>-23576188</v>
      </c>
      <c r="T87" s="185"/>
      <c r="U87" s="77">
        <f t="shared" si="5"/>
        <v>-7.7834116285082611E-5</v>
      </c>
    </row>
    <row r="88" spans="1:21" s="179" customFormat="1" ht="30.75">
      <c r="A88" s="194" t="s">
        <v>328</v>
      </c>
      <c r="C88" s="26">
        <f>IFERROR(_xlfn.XLOOKUP(A88,'درآمد سود سهام'!$A$9:$A$9,'درآمد سود سهام'!$M$9:$M$9),0)</f>
        <v>0</v>
      </c>
      <c r="D88" s="4"/>
      <c r="E88" s="26">
        <f>IFERROR(_xlfn.XLOOKUP(A88,'درآمد ناشی از تغییر قیمت  '!$A$7:$A$200,'درآمد ناشی از تغییر قیمت  '!$I$7:$I$200),0)</f>
        <v>0</v>
      </c>
      <c r="F88" s="4"/>
      <c r="G88" s="26">
        <v>0</v>
      </c>
      <c r="H88" s="4"/>
      <c r="I88" s="4">
        <f t="shared" si="6"/>
        <v>0</v>
      </c>
      <c r="K88" s="77">
        <f t="shared" si="4"/>
        <v>0</v>
      </c>
      <c r="M88" s="26">
        <f>IFERROR(_xlfn.XLOOKUP(K88,'درآمد سود سهام'!$A$9:$A$9,'درآمد سود سهام'!$M$9:$M$9),0)</f>
        <v>0</v>
      </c>
      <c r="N88" s="4"/>
      <c r="O88" s="26">
        <f>IFERROR(_xlfn.XLOOKUP(A88,'درآمد ناشی از تغییر قیمت  '!$A$7:$A$200,'درآمد ناشی از تغییر قیمت  '!$Q$7:$Q$200),0)</f>
        <v>0</v>
      </c>
      <c r="P88" s="4"/>
      <c r="Q88" s="26">
        <v>-39465388</v>
      </c>
      <c r="R88" s="4"/>
      <c r="S88" s="4">
        <f t="shared" si="7"/>
        <v>-39465388</v>
      </c>
      <c r="T88" s="185"/>
      <c r="U88" s="77">
        <f t="shared" si="5"/>
        <v>-1.3029051171580002E-4</v>
      </c>
    </row>
    <row r="89" spans="1:21" s="179" customFormat="1" ht="30.75">
      <c r="A89" s="194" t="s">
        <v>460</v>
      </c>
      <c r="C89" s="26">
        <f>IFERROR(_xlfn.XLOOKUP(A89,'درآمد سود سهام'!$A$9:$A$9,'درآمد سود سهام'!$M$9:$M$9),0)</f>
        <v>0</v>
      </c>
      <c r="D89" s="4"/>
      <c r="E89" s="26">
        <f>IFERROR(_xlfn.XLOOKUP(A89,'درآمد ناشی از تغییر قیمت  '!$A$7:$A$200,'درآمد ناشی از تغییر قیمت  '!$I$7:$I$200),0)</f>
        <v>0</v>
      </c>
      <c r="F89" s="4"/>
      <c r="G89" s="26">
        <v>0</v>
      </c>
      <c r="H89" s="4"/>
      <c r="I89" s="4">
        <f t="shared" si="6"/>
        <v>0</v>
      </c>
      <c r="K89" s="77">
        <f t="shared" si="4"/>
        <v>0</v>
      </c>
      <c r="M89" s="26">
        <f>IFERROR(_xlfn.XLOOKUP(K89,'درآمد سود سهام'!$A$9:$A$9,'درآمد سود سهام'!$M$9:$M$9),0)</f>
        <v>0</v>
      </c>
      <c r="N89" s="4"/>
      <c r="O89" s="26">
        <f>IFERROR(_xlfn.XLOOKUP(A89,'درآمد ناشی از تغییر قیمت  '!$A$7:$A$200,'درآمد ناشی از تغییر قیمت  '!$Q$7:$Q$200),0)</f>
        <v>0</v>
      </c>
      <c r="P89" s="4"/>
      <c r="Q89" s="26">
        <v>-4401433374</v>
      </c>
      <c r="R89" s="4"/>
      <c r="S89" s="4">
        <f t="shared" si="7"/>
        <v>-4401433374</v>
      </c>
      <c r="T89" s="185"/>
      <c r="U89" s="77">
        <f t="shared" si="5"/>
        <v>-1.4530834121824932E-2</v>
      </c>
    </row>
    <row r="90" spans="1:21" s="179" customFormat="1" ht="30.75">
      <c r="A90" s="194" t="s">
        <v>434</v>
      </c>
      <c r="C90" s="26">
        <f>IFERROR(_xlfn.XLOOKUP(A90,'درآمد سود سهام'!$A$9:$A$9,'درآمد سود سهام'!$M$9:$M$9),0)</f>
        <v>0</v>
      </c>
      <c r="D90" s="4"/>
      <c r="E90" s="26">
        <f>IFERROR(_xlfn.XLOOKUP(A90,'درآمد ناشی از تغییر قیمت  '!$A$7:$A$200,'درآمد ناشی از تغییر قیمت  '!$I$7:$I$200),0)</f>
        <v>0</v>
      </c>
      <c r="F90" s="4"/>
      <c r="G90" s="26">
        <v>0</v>
      </c>
      <c r="H90" s="4"/>
      <c r="I90" s="4">
        <f t="shared" si="6"/>
        <v>0</v>
      </c>
      <c r="K90" s="77">
        <f t="shared" si="4"/>
        <v>0</v>
      </c>
      <c r="M90" s="26">
        <f>IFERROR(_xlfn.XLOOKUP(K90,'درآمد سود سهام'!$A$9:$A$9,'درآمد سود سهام'!$M$9:$M$9),0)</f>
        <v>0</v>
      </c>
      <c r="N90" s="4"/>
      <c r="O90" s="26">
        <f>IFERROR(_xlfn.XLOOKUP(A90,'درآمد ناشی از تغییر قیمت  '!$A$7:$A$200,'درآمد ناشی از تغییر قیمت  '!$Q$7:$Q$200),0)</f>
        <v>0</v>
      </c>
      <c r="P90" s="4"/>
      <c r="Q90" s="26">
        <v>-83195159</v>
      </c>
      <c r="R90" s="4"/>
      <c r="S90" s="4">
        <f t="shared" si="7"/>
        <v>-83195159</v>
      </c>
      <c r="T90" s="185"/>
      <c r="U90" s="77">
        <f t="shared" si="5"/>
        <v>-2.7465940125528086E-4</v>
      </c>
    </row>
    <row r="91" spans="1:21" s="179" customFormat="1" ht="30.75">
      <c r="A91" s="194" t="s">
        <v>421</v>
      </c>
      <c r="C91" s="26">
        <f>IFERROR(_xlfn.XLOOKUP(A91,'درآمد سود سهام'!$A$9:$A$9,'درآمد سود سهام'!$M$9:$M$9),0)</f>
        <v>0</v>
      </c>
      <c r="D91" s="4"/>
      <c r="E91" s="26">
        <f>IFERROR(_xlfn.XLOOKUP(A91,'درآمد ناشی از تغییر قیمت  '!$A$7:$A$200,'درآمد ناشی از تغییر قیمت  '!$I$7:$I$200),0)</f>
        <v>0</v>
      </c>
      <c r="F91" s="4"/>
      <c r="G91" s="26">
        <v>0</v>
      </c>
      <c r="H91" s="4"/>
      <c r="I91" s="4">
        <f t="shared" si="6"/>
        <v>0</v>
      </c>
      <c r="K91" s="77">
        <f t="shared" si="4"/>
        <v>0</v>
      </c>
      <c r="M91" s="26">
        <f>IFERROR(_xlfn.XLOOKUP(K91,'درآمد سود سهام'!$A$9:$A$9,'درآمد سود سهام'!$M$9:$M$9),0)</f>
        <v>0</v>
      </c>
      <c r="N91" s="4"/>
      <c r="O91" s="26">
        <f>IFERROR(_xlfn.XLOOKUP(A91,'درآمد ناشی از تغییر قیمت  '!$A$7:$A$200,'درآمد ناشی از تغییر قیمت  '!$Q$7:$Q$200),0)</f>
        <v>0</v>
      </c>
      <c r="P91" s="4"/>
      <c r="Q91" s="26">
        <v>-36387582</v>
      </c>
      <c r="R91" s="4"/>
      <c r="S91" s="4">
        <f t="shared" si="7"/>
        <v>-36387582</v>
      </c>
      <c r="T91" s="185"/>
      <c r="U91" s="77">
        <f t="shared" si="5"/>
        <v>-1.201294835586219E-4</v>
      </c>
    </row>
    <row r="92" spans="1:21" s="179" customFormat="1" ht="30.75">
      <c r="A92" s="194" t="s">
        <v>227</v>
      </c>
      <c r="C92" s="26">
        <f>IFERROR(_xlfn.XLOOKUP(A92,'درآمد سود سهام'!$A$9:$A$9,'درآمد سود سهام'!$M$9:$M$9),0)</f>
        <v>0</v>
      </c>
      <c r="D92" s="4"/>
      <c r="E92" s="26">
        <f>IFERROR(_xlfn.XLOOKUP(A92,'درآمد ناشی از تغییر قیمت  '!$A$7:$A$200,'درآمد ناشی از تغییر قیمت  '!$I$7:$I$200),0)</f>
        <v>0</v>
      </c>
      <c r="F92" s="4"/>
      <c r="G92" s="26">
        <v>0</v>
      </c>
      <c r="H92" s="4"/>
      <c r="I92" s="4">
        <f t="shared" si="6"/>
        <v>0</v>
      </c>
      <c r="K92" s="77">
        <f t="shared" si="4"/>
        <v>0</v>
      </c>
      <c r="M92" s="26">
        <f>IFERROR(_xlfn.XLOOKUP(K92,'درآمد سود سهام'!$A$9:$A$9,'درآمد سود سهام'!$M$9:$M$9),0)</f>
        <v>0</v>
      </c>
      <c r="N92" s="4"/>
      <c r="O92" s="26">
        <f>IFERROR(_xlfn.XLOOKUP(A92,'درآمد ناشی از تغییر قیمت  '!$A$7:$A$200,'درآمد ناشی از تغییر قیمت  '!$Q$7:$Q$200),0)</f>
        <v>0</v>
      </c>
      <c r="P92" s="4"/>
      <c r="Q92" s="26">
        <v>-824858095</v>
      </c>
      <c r="R92" s="4"/>
      <c r="S92" s="4">
        <f t="shared" si="7"/>
        <v>-824858095</v>
      </c>
      <c r="T92" s="185"/>
      <c r="U92" s="77">
        <f t="shared" si="5"/>
        <v>-2.723175641665299E-3</v>
      </c>
    </row>
    <row r="93" spans="1:21" s="179" customFormat="1" ht="30.75">
      <c r="A93" s="194" t="s">
        <v>308</v>
      </c>
      <c r="C93" s="26">
        <f>IFERROR(_xlfn.XLOOKUP(A93,'درآمد سود سهام'!$A$9:$A$9,'درآمد سود سهام'!$M$9:$M$9),0)</f>
        <v>0</v>
      </c>
      <c r="D93" s="4"/>
      <c r="E93" s="26">
        <f>IFERROR(_xlfn.XLOOKUP(A93,'درآمد ناشی از تغییر قیمت  '!$A$7:$A$200,'درآمد ناشی از تغییر قیمت  '!$I$7:$I$200),0)</f>
        <v>0</v>
      </c>
      <c r="F93" s="4"/>
      <c r="G93" s="26">
        <v>0</v>
      </c>
      <c r="H93" s="4"/>
      <c r="I93" s="4">
        <f t="shared" si="6"/>
        <v>0</v>
      </c>
      <c r="K93" s="77">
        <f t="shared" si="4"/>
        <v>0</v>
      </c>
      <c r="M93" s="26">
        <f>IFERROR(_xlfn.XLOOKUP(K93,'درآمد سود سهام'!$A$9:$A$9,'درآمد سود سهام'!$M$9:$M$9),0)</f>
        <v>0</v>
      </c>
      <c r="N93" s="4"/>
      <c r="O93" s="26">
        <f>IFERROR(_xlfn.XLOOKUP(A93,'درآمد ناشی از تغییر قیمت  '!$A$7:$A$200,'درآمد ناشی از تغییر قیمت  '!$Q$7:$Q$200),0)</f>
        <v>0</v>
      </c>
      <c r="P93" s="4"/>
      <c r="Q93" s="26">
        <v>-502756453</v>
      </c>
      <c r="R93" s="4"/>
      <c r="S93" s="4">
        <f t="shared" si="7"/>
        <v>-502756453</v>
      </c>
      <c r="T93" s="185"/>
      <c r="U93" s="77">
        <f t="shared" si="5"/>
        <v>-1.6597935266667227E-3</v>
      </c>
    </row>
    <row r="94" spans="1:21" s="179" customFormat="1" ht="30.75">
      <c r="A94" s="194" t="s">
        <v>242</v>
      </c>
      <c r="C94" s="26">
        <f>IFERROR(_xlfn.XLOOKUP(A94,'درآمد سود سهام'!$A$9:$A$9,'درآمد سود سهام'!$M$9:$M$9),0)</f>
        <v>0</v>
      </c>
      <c r="D94" s="4"/>
      <c r="E94" s="26">
        <f>IFERROR(_xlfn.XLOOKUP(A94,'درآمد ناشی از تغییر قیمت  '!$A$7:$A$200,'درآمد ناشی از تغییر قیمت  '!$I$7:$I$200),0)</f>
        <v>0</v>
      </c>
      <c r="F94" s="4"/>
      <c r="G94" s="26">
        <v>0</v>
      </c>
      <c r="H94" s="4"/>
      <c r="I94" s="4">
        <f t="shared" si="6"/>
        <v>0</v>
      </c>
      <c r="K94" s="77">
        <f t="shared" si="4"/>
        <v>0</v>
      </c>
      <c r="M94" s="26">
        <f>IFERROR(_xlfn.XLOOKUP(K94,'درآمد سود سهام'!$A$9:$A$9,'درآمد سود سهام'!$M$9:$M$9),0)</f>
        <v>0</v>
      </c>
      <c r="N94" s="4"/>
      <c r="O94" s="26">
        <f>IFERROR(_xlfn.XLOOKUP(A94,'درآمد ناشی از تغییر قیمت  '!$A$7:$A$200,'درآمد ناشی از تغییر قیمت  '!$Q$7:$Q$200),0)</f>
        <v>0</v>
      </c>
      <c r="P94" s="4"/>
      <c r="Q94" s="26">
        <v>-180319378</v>
      </c>
      <c r="R94" s="4"/>
      <c r="S94" s="4">
        <f t="shared" si="7"/>
        <v>-180319378</v>
      </c>
      <c r="T94" s="185"/>
      <c r="U94" s="77">
        <f t="shared" si="5"/>
        <v>-5.9530401758357907E-4</v>
      </c>
    </row>
    <row r="95" spans="1:21" s="179" customFormat="1" ht="30.75">
      <c r="A95" s="194" t="s">
        <v>256</v>
      </c>
      <c r="C95" s="26">
        <f>IFERROR(_xlfn.XLOOKUP(A95,'درآمد سود سهام'!$A$9:$A$9,'درآمد سود سهام'!$M$9:$M$9),0)</f>
        <v>0</v>
      </c>
      <c r="D95" s="4"/>
      <c r="E95" s="26">
        <f>IFERROR(_xlfn.XLOOKUP(A95,'درآمد ناشی از تغییر قیمت  '!$A$7:$A$200,'درآمد ناشی از تغییر قیمت  '!$I$7:$I$200),0)</f>
        <v>0</v>
      </c>
      <c r="F95" s="4"/>
      <c r="G95" s="26">
        <v>0</v>
      </c>
      <c r="H95" s="4"/>
      <c r="I95" s="4">
        <f t="shared" si="6"/>
        <v>0</v>
      </c>
      <c r="K95" s="77">
        <f t="shared" si="4"/>
        <v>0</v>
      </c>
      <c r="M95" s="26">
        <f>IFERROR(_xlfn.XLOOKUP(K95,'درآمد سود سهام'!$A$9:$A$9,'درآمد سود سهام'!$M$9:$M$9),0)</f>
        <v>0</v>
      </c>
      <c r="N95" s="4"/>
      <c r="O95" s="26">
        <f>IFERROR(_xlfn.XLOOKUP(A95,'درآمد ناشی از تغییر قیمت  '!$A$7:$A$200,'درآمد ناشی از تغییر قیمت  '!$Q$7:$Q$200),0)</f>
        <v>0</v>
      </c>
      <c r="P95" s="4"/>
      <c r="Q95" s="26">
        <v>-154825807</v>
      </c>
      <c r="R95" s="4"/>
      <c r="S95" s="4">
        <f t="shared" si="7"/>
        <v>-154825807</v>
      </c>
      <c r="T95" s="185"/>
      <c r="U95" s="77">
        <f t="shared" si="5"/>
        <v>-5.1113987833697951E-4</v>
      </c>
    </row>
    <row r="96" spans="1:21" s="179" customFormat="1" ht="30.75">
      <c r="A96" s="194" t="s">
        <v>368</v>
      </c>
      <c r="C96" s="26">
        <f>IFERROR(_xlfn.XLOOKUP(A96,'درآمد سود سهام'!$A$9:$A$9,'درآمد سود سهام'!$M$9:$M$9),0)</f>
        <v>0</v>
      </c>
      <c r="D96" s="4"/>
      <c r="E96" s="26">
        <f>IFERROR(_xlfn.XLOOKUP(A96,'درآمد ناشی از تغییر قیمت  '!$A$7:$A$200,'درآمد ناشی از تغییر قیمت  '!$I$7:$I$200),0)</f>
        <v>0</v>
      </c>
      <c r="F96" s="4"/>
      <c r="G96" s="26">
        <v>0</v>
      </c>
      <c r="H96" s="4"/>
      <c r="I96" s="4">
        <f t="shared" si="6"/>
        <v>0</v>
      </c>
      <c r="K96" s="77">
        <f t="shared" si="4"/>
        <v>0</v>
      </c>
      <c r="M96" s="26">
        <f>IFERROR(_xlfn.XLOOKUP(K96,'درآمد سود سهام'!$A$9:$A$9,'درآمد سود سهام'!$M$9:$M$9),0)</f>
        <v>0</v>
      </c>
      <c r="N96" s="4"/>
      <c r="O96" s="26">
        <f>IFERROR(_xlfn.XLOOKUP(A96,'درآمد ناشی از تغییر قیمت  '!$A$7:$A$200,'درآمد ناشی از تغییر قیمت  '!$Q$7:$Q$200),0)</f>
        <v>0</v>
      </c>
      <c r="P96" s="4"/>
      <c r="Q96" s="26">
        <v>-143330492</v>
      </c>
      <c r="R96" s="4"/>
      <c r="S96" s="4">
        <f t="shared" si="7"/>
        <v>-143330492</v>
      </c>
      <c r="T96" s="185"/>
      <c r="U96" s="77">
        <f t="shared" si="5"/>
        <v>-4.7318939692566513E-4</v>
      </c>
    </row>
    <row r="97" spans="1:21" s="179" customFormat="1" ht="30.75">
      <c r="A97" s="194" t="s">
        <v>343</v>
      </c>
      <c r="C97" s="26">
        <f>IFERROR(_xlfn.XLOOKUP(A97,'درآمد سود سهام'!$A$9:$A$9,'درآمد سود سهام'!$M$9:$M$9),0)</f>
        <v>0</v>
      </c>
      <c r="D97" s="4"/>
      <c r="E97" s="26">
        <f>IFERROR(_xlfn.XLOOKUP(A97,'درآمد ناشی از تغییر قیمت  '!$A$7:$A$200,'درآمد ناشی از تغییر قیمت  '!$I$7:$I$200),0)</f>
        <v>0</v>
      </c>
      <c r="F97" s="4"/>
      <c r="G97" s="26">
        <v>0</v>
      </c>
      <c r="H97" s="4"/>
      <c r="I97" s="4">
        <f t="shared" si="6"/>
        <v>0</v>
      </c>
      <c r="K97" s="77">
        <f t="shared" si="4"/>
        <v>0</v>
      </c>
      <c r="M97" s="26">
        <f>IFERROR(_xlfn.XLOOKUP(K97,'درآمد سود سهام'!$A$9:$A$9,'درآمد سود سهام'!$M$9:$M$9),0)</f>
        <v>0</v>
      </c>
      <c r="N97" s="4"/>
      <c r="O97" s="26">
        <f>IFERROR(_xlfn.XLOOKUP(A97,'درآمد ناشی از تغییر قیمت  '!$A$7:$A$200,'درآمد ناشی از تغییر قیمت  '!$Q$7:$Q$200),0)</f>
        <v>0</v>
      </c>
      <c r="P97" s="4"/>
      <c r="Q97" s="26">
        <v>-912709716</v>
      </c>
      <c r="R97" s="4"/>
      <c r="S97" s="4">
        <f t="shared" si="7"/>
        <v>-912709716</v>
      </c>
      <c r="T97" s="185"/>
      <c r="U97" s="77">
        <f t="shared" si="5"/>
        <v>-3.013207825186528E-3</v>
      </c>
    </row>
    <row r="98" spans="1:21" s="179" customFormat="1" ht="30.75">
      <c r="A98" s="194" t="s">
        <v>462</v>
      </c>
      <c r="C98" s="26">
        <f>IFERROR(_xlfn.XLOOKUP(A98,'درآمد سود سهام'!$A$9:$A$9,'درآمد سود سهام'!$M$9:$M$9),0)</f>
        <v>0</v>
      </c>
      <c r="D98" s="4"/>
      <c r="E98" s="26">
        <f>IFERROR(_xlfn.XLOOKUP(A98,'درآمد ناشی از تغییر قیمت  '!$A$7:$A$200,'درآمد ناشی از تغییر قیمت  '!$I$7:$I$200),0)</f>
        <v>0</v>
      </c>
      <c r="F98" s="4"/>
      <c r="G98" s="26">
        <v>0</v>
      </c>
      <c r="H98" s="4"/>
      <c r="I98" s="4">
        <f t="shared" si="6"/>
        <v>0</v>
      </c>
      <c r="K98" s="77">
        <f t="shared" si="4"/>
        <v>0</v>
      </c>
      <c r="M98" s="26">
        <f>IFERROR(_xlfn.XLOOKUP(K98,'درآمد سود سهام'!$A$9:$A$9,'درآمد سود سهام'!$M$9:$M$9),0)</f>
        <v>0</v>
      </c>
      <c r="N98" s="4"/>
      <c r="O98" s="26">
        <f>IFERROR(_xlfn.XLOOKUP(A98,'درآمد ناشی از تغییر قیمت  '!$A$7:$A$200,'درآمد ناشی از تغییر قیمت  '!$Q$7:$Q$200),0)</f>
        <v>0</v>
      </c>
      <c r="P98" s="4"/>
      <c r="Q98" s="26">
        <v>-308690234</v>
      </c>
      <c r="R98" s="4"/>
      <c r="S98" s="4">
        <f t="shared" si="7"/>
        <v>-308690234</v>
      </c>
      <c r="T98" s="185"/>
      <c r="U98" s="77">
        <f t="shared" si="5"/>
        <v>-1.01910586941474E-3</v>
      </c>
    </row>
    <row r="99" spans="1:21" s="179" customFormat="1" ht="30.75">
      <c r="A99" s="194" t="s">
        <v>403</v>
      </c>
      <c r="C99" s="26">
        <f>IFERROR(_xlfn.XLOOKUP(A99,'درآمد سود سهام'!$A$9:$A$9,'درآمد سود سهام'!$M$9:$M$9),0)</f>
        <v>0</v>
      </c>
      <c r="D99" s="4"/>
      <c r="E99" s="26">
        <f>IFERROR(_xlfn.XLOOKUP(A99,'درآمد ناشی از تغییر قیمت  '!$A$7:$A$200,'درآمد ناشی از تغییر قیمت  '!$I$7:$I$200),0)</f>
        <v>0</v>
      </c>
      <c r="F99" s="4"/>
      <c r="G99" s="26">
        <v>0</v>
      </c>
      <c r="H99" s="4"/>
      <c r="I99" s="4">
        <f t="shared" si="6"/>
        <v>0</v>
      </c>
      <c r="K99" s="77">
        <f t="shared" si="4"/>
        <v>0</v>
      </c>
      <c r="M99" s="26">
        <f>IFERROR(_xlfn.XLOOKUP(K99,'درآمد سود سهام'!$A$9:$A$9,'درآمد سود سهام'!$M$9:$M$9),0)</f>
        <v>0</v>
      </c>
      <c r="N99" s="4"/>
      <c r="O99" s="26">
        <f>IFERROR(_xlfn.XLOOKUP(A99,'درآمد ناشی از تغییر قیمت  '!$A$7:$A$200,'درآمد ناشی از تغییر قیمت  '!$Q$7:$Q$200),0)</f>
        <v>0</v>
      </c>
      <c r="P99" s="4"/>
      <c r="Q99" s="26">
        <v>-69285176</v>
      </c>
      <c r="R99" s="4"/>
      <c r="S99" s="4">
        <f t="shared" si="7"/>
        <v>-69285176</v>
      </c>
      <c r="T99" s="185"/>
      <c r="U99" s="77">
        <f t="shared" si="5"/>
        <v>-2.2873716673859297E-4</v>
      </c>
    </row>
    <row r="100" spans="1:21" s="179" customFormat="1" ht="30.75">
      <c r="A100" s="194" t="s">
        <v>410</v>
      </c>
      <c r="C100" s="26">
        <f>IFERROR(_xlfn.XLOOKUP(A100,'درآمد سود سهام'!$A$9:$A$9,'درآمد سود سهام'!$M$9:$M$9),0)</f>
        <v>0</v>
      </c>
      <c r="D100" s="4"/>
      <c r="E100" s="26">
        <f>IFERROR(_xlfn.XLOOKUP(A100,'درآمد ناشی از تغییر قیمت  '!$A$7:$A$200,'درآمد ناشی از تغییر قیمت  '!$I$7:$I$200),0)</f>
        <v>0</v>
      </c>
      <c r="F100" s="4"/>
      <c r="G100" s="26">
        <v>0</v>
      </c>
      <c r="H100" s="4"/>
      <c r="I100" s="4">
        <f t="shared" si="6"/>
        <v>0</v>
      </c>
      <c r="K100" s="77">
        <f t="shared" si="4"/>
        <v>0</v>
      </c>
      <c r="M100" s="26">
        <f>IFERROR(_xlfn.XLOOKUP(K100,'درآمد سود سهام'!$A$9:$A$9,'درآمد سود سهام'!$M$9:$M$9),0)</f>
        <v>0</v>
      </c>
      <c r="N100" s="4"/>
      <c r="O100" s="26">
        <f>IFERROR(_xlfn.XLOOKUP(A100,'درآمد ناشی از تغییر قیمت  '!$A$7:$A$200,'درآمد ناشی از تغییر قیمت  '!$Q$7:$Q$200),0)</f>
        <v>0</v>
      </c>
      <c r="P100" s="4"/>
      <c r="Q100" s="26">
        <v>-116528618</v>
      </c>
      <c r="R100" s="4"/>
      <c r="S100" s="4">
        <f t="shared" si="7"/>
        <v>-116528618</v>
      </c>
      <c r="T100" s="185"/>
      <c r="U100" s="77">
        <f t="shared" si="5"/>
        <v>-3.8470604340073853E-4</v>
      </c>
    </row>
    <row r="101" spans="1:21" s="179" customFormat="1" ht="61.5">
      <c r="A101" s="194" t="s">
        <v>206</v>
      </c>
      <c r="C101" s="26">
        <f>IFERROR(_xlfn.XLOOKUP(A101,'درآمد سود سهام'!$A$9:$A$9,'درآمد سود سهام'!$M$9:$M$9),0)</f>
        <v>0</v>
      </c>
      <c r="D101" s="4"/>
      <c r="E101" s="26">
        <f>IFERROR(_xlfn.XLOOKUP(A101,'درآمد ناشی از تغییر قیمت  '!$A$7:$A$200,'درآمد ناشی از تغییر قیمت  '!$I$7:$I$200),0)</f>
        <v>0</v>
      </c>
      <c r="F101" s="4"/>
      <c r="G101" s="26">
        <v>0</v>
      </c>
      <c r="H101" s="4"/>
      <c r="I101" s="4">
        <f t="shared" si="6"/>
        <v>0</v>
      </c>
      <c r="K101" s="77">
        <f t="shared" si="4"/>
        <v>0</v>
      </c>
      <c r="M101" s="26">
        <f>IFERROR(_xlfn.XLOOKUP(K101,'درآمد سود سهام'!$A$9:$A$9,'درآمد سود سهام'!$M$9:$M$9),0)</f>
        <v>0</v>
      </c>
      <c r="N101" s="4"/>
      <c r="O101" s="26">
        <f>IFERROR(_xlfn.XLOOKUP(A101,'درآمد ناشی از تغییر قیمت  '!$A$7:$A$200,'درآمد ناشی از تغییر قیمت  '!$Q$7:$Q$200),0)</f>
        <v>0</v>
      </c>
      <c r="P101" s="4"/>
      <c r="Q101" s="26">
        <v>-320262505</v>
      </c>
      <c r="R101" s="4"/>
      <c r="S101" s="4">
        <f t="shared" si="7"/>
        <v>-320262505</v>
      </c>
      <c r="T101" s="185"/>
      <c r="U101" s="77">
        <f t="shared" si="5"/>
        <v>-1.057310412350031E-3</v>
      </c>
    </row>
    <row r="102" spans="1:21" s="179" customFormat="1" ht="30.75">
      <c r="A102" s="194" t="s">
        <v>140</v>
      </c>
      <c r="C102" s="26">
        <f>IFERROR(_xlfn.XLOOKUP(A102,'درآمد سود سهام'!$A$9:$A$9,'درآمد سود سهام'!$M$9:$M$9),0)</f>
        <v>0</v>
      </c>
      <c r="D102" s="4"/>
      <c r="E102" s="26">
        <f>IFERROR(_xlfn.XLOOKUP(A102,'درآمد ناشی از تغییر قیمت  '!$A$7:$A$200,'درآمد ناشی از تغییر قیمت  '!$I$7:$I$200),0)</f>
        <v>0</v>
      </c>
      <c r="F102" s="4"/>
      <c r="G102" s="26">
        <v>0</v>
      </c>
      <c r="H102" s="4"/>
      <c r="I102" s="4">
        <f t="shared" si="6"/>
        <v>0</v>
      </c>
      <c r="K102" s="77">
        <f t="shared" si="4"/>
        <v>0</v>
      </c>
      <c r="M102" s="26">
        <f>IFERROR(_xlfn.XLOOKUP(K102,'درآمد سود سهام'!$A$9:$A$9,'درآمد سود سهام'!$M$9:$M$9),0)</f>
        <v>0</v>
      </c>
      <c r="N102" s="4"/>
      <c r="O102" s="26">
        <f>IFERROR(_xlfn.XLOOKUP(A102,'درآمد ناشی از تغییر قیمت  '!$A$7:$A$200,'درآمد ناشی از تغییر قیمت  '!$Q$7:$Q$200),0)</f>
        <v>0</v>
      </c>
      <c r="P102" s="4"/>
      <c r="Q102" s="26">
        <v>-403067705</v>
      </c>
      <c r="R102" s="4"/>
      <c r="S102" s="4">
        <f t="shared" si="7"/>
        <v>-403067705</v>
      </c>
      <c r="T102" s="185"/>
      <c r="U102" s="77">
        <f t="shared" si="5"/>
        <v>-1.3306824081030985E-3</v>
      </c>
    </row>
    <row r="103" spans="1:21" s="179" customFormat="1" ht="30.75">
      <c r="A103" s="194" t="s">
        <v>205</v>
      </c>
      <c r="C103" s="26">
        <f>IFERROR(_xlfn.XLOOKUP(A103,'درآمد سود سهام'!$A$9:$A$9,'درآمد سود سهام'!$M$9:$M$9),0)</f>
        <v>0</v>
      </c>
      <c r="D103" s="4"/>
      <c r="E103" s="26">
        <f>IFERROR(_xlfn.XLOOKUP(A103,'درآمد ناشی از تغییر قیمت  '!$A$7:$A$200,'درآمد ناشی از تغییر قیمت  '!$I$7:$I$200),0)</f>
        <v>0</v>
      </c>
      <c r="F103" s="4"/>
      <c r="G103" s="26">
        <v>0</v>
      </c>
      <c r="H103" s="4"/>
      <c r="I103" s="4">
        <f t="shared" si="6"/>
        <v>0</v>
      </c>
      <c r="K103" s="77">
        <f t="shared" si="4"/>
        <v>0</v>
      </c>
      <c r="M103" s="26">
        <f>IFERROR(_xlfn.XLOOKUP(K103,'درآمد سود سهام'!$A$9:$A$9,'درآمد سود سهام'!$M$9:$M$9),0)</f>
        <v>0</v>
      </c>
      <c r="N103" s="4"/>
      <c r="O103" s="26">
        <f>IFERROR(_xlfn.XLOOKUP(A103,'درآمد ناشی از تغییر قیمت  '!$A$7:$A$200,'درآمد ناشی از تغییر قیمت  '!$Q$7:$Q$200),0)</f>
        <v>0</v>
      </c>
      <c r="P103" s="4"/>
      <c r="Q103" s="26">
        <v>-156906777</v>
      </c>
      <c r="R103" s="4"/>
      <c r="S103" s="4">
        <f t="shared" si="7"/>
        <v>-156906777</v>
      </c>
      <c r="T103" s="185"/>
      <c r="U103" s="77">
        <f t="shared" si="5"/>
        <v>-5.1800996526391485E-4</v>
      </c>
    </row>
    <row r="104" spans="1:21" s="179" customFormat="1" ht="30.75">
      <c r="A104" s="194" t="s">
        <v>277</v>
      </c>
      <c r="C104" s="26">
        <f>IFERROR(_xlfn.XLOOKUP(A104,'درآمد سود سهام'!$A$9:$A$9,'درآمد سود سهام'!$M$9:$M$9),0)</f>
        <v>0</v>
      </c>
      <c r="D104" s="4"/>
      <c r="E104" s="26">
        <f>IFERROR(_xlfn.XLOOKUP(A104,'درآمد ناشی از تغییر قیمت  '!$A$7:$A$200,'درآمد ناشی از تغییر قیمت  '!$I$7:$I$200),0)</f>
        <v>0</v>
      </c>
      <c r="F104" s="4"/>
      <c r="G104" s="26">
        <v>0</v>
      </c>
      <c r="H104" s="4"/>
      <c r="I104" s="4">
        <f t="shared" si="6"/>
        <v>0</v>
      </c>
      <c r="K104" s="77">
        <f t="shared" si="4"/>
        <v>0</v>
      </c>
      <c r="M104" s="26">
        <f>IFERROR(_xlfn.XLOOKUP(K104,'درآمد سود سهام'!$A$9:$A$9,'درآمد سود سهام'!$M$9:$M$9),0)</f>
        <v>0</v>
      </c>
      <c r="N104" s="4"/>
      <c r="O104" s="26">
        <f>IFERROR(_xlfn.XLOOKUP(A104,'درآمد ناشی از تغییر قیمت  '!$A$7:$A$200,'درآمد ناشی از تغییر قیمت  '!$Q$7:$Q$200),0)</f>
        <v>0</v>
      </c>
      <c r="P104" s="4"/>
      <c r="Q104" s="26">
        <v>-84139394</v>
      </c>
      <c r="R104" s="4"/>
      <c r="S104" s="4">
        <f t="shared" si="7"/>
        <v>-84139394</v>
      </c>
      <c r="T104" s="185"/>
      <c r="U104" s="77">
        <f t="shared" si="5"/>
        <v>-2.7777668623750294E-4</v>
      </c>
    </row>
    <row r="105" spans="1:21" s="179" customFormat="1" ht="30.75">
      <c r="A105" s="194" t="s">
        <v>249</v>
      </c>
      <c r="C105" s="26">
        <f>IFERROR(_xlfn.XLOOKUP(A105,'درآمد سود سهام'!$A$9:$A$9,'درآمد سود سهام'!$M$9:$M$9),0)</f>
        <v>0</v>
      </c>
      <c r="D105" s="4"/>
      <c r="E105" s="26">
        <f>IFERROR(_xlfn.XLOOKUP(A105,'درآمد ناشی از تغییر قیمت  '!$A$7:$A$200,'درآمد ناشی از تغییر قیمت  '!$I$7:$I$200),0)</f>
        <v>0</v>
      </c>
      <c r="F105" s="4"/>
      <c r="G105" s="26">
        <v>0</v>
      </c>
      <c r="H105" s="4"/>
      <c r="I105" s="4">
        <f t="shared" si="6"/>
        <v>0</v>
      </c>
      <c r="K105" s="77">
        <f t="shared" si="4"/>
        <v>0</v>
      </c>
      <c r="M105" s="26">
        <f>IFERROR(_xlfn.XLOOKUP(K105,'درآمد سود سهام'!$A$9:$A$9,'درآمد سود سهام'!$M$9:$M$9),0)</f>
        <v>0</v>
      </c>
      <c r="N105" s="4"/>
      <c r="O105" s="26">
        <f>IFERROR(_xlfn.XLOOKUP(A105,'درآمد ناشی از تغییر قیمت  '!$A$7:$A$200,'درآمد ناشی از تغییر قیمت  '!$Q$7:$Q$200),0)</f>
        <v>0</v>
      </c>
      <c r="P105" s="4"/>
      <c r="Q105" s="26">
        <v>-49378499</v>
      </c>
      <c r="R105" s="4"/>
      <c r="S105" s="4">
        <f t="shared" si="7"/>
        <v>-49378499</v>
      </c>
      <c r="T105" s="185"/>
      <c r="U105" s="77">
        <f t="shared" si="5"/>
        <v>-1.6301752569791332E-4</v>
      </c>
    </row>
    <row r="106" spans="1:21" s="179" customFormat="1" ht="30.75">
      <c r="A106" s="194" t="s">
        <v>276</v>
      </c>
      <c r="C106" s="26">
        <f>IFERROR(_xlfn.XLOOKUP(A106,'درآمد سود سهام'!$A$9:$A$9,'درآمد سود سهام'!$M$9:$M$9),0)</f>
        <v>0</v>
      </c>
      <c r="D106" s="4"/>
      <c r="E106" s="26">
        <f>IFERROR(_xlfn.XLOOKUP(A106,'درآمد ناشی از تغییر قیمت  '!$A$7:$A$200,'درآمد ناشی از تغییر قیمت  '!$I$7:$I$200),0)</f>
        <v>0</v>
      </c>
      <c r="F106" s="4"/>
      <c r="G106" s="26">
        <v>0</v>
      </c>
      <c r="H106" s="4"/>
      <c r="I106" s="4">
        <f t="shared" si="6"/>
        <v>0</v>
      </c>
      <c r="K106" s="77">
        <f t="shared" si="4"/>
        <v>0</v>
      </c>
      <c r="M106" s="26">
        <f>IFERROR(_xlfn.XLOOKUP(K106,'درآمد سود سهام'!$A$9:$A$9,'درآمد سود سهام'!$M$9:$M$9),0)</f>
        <v>0</v>
      </c>
      <c r="N106" s="4"/>
      <c r="O106" s="26">
        <f>IFERROR(_xlfn.XLOOKUP(A106,'درآمد ناشی از تغییر قیمت  '!$A$7:$A$200,'درآمد ناشی از تغییر قیمت  '!$Q$7:$Q$200),0)</f>
        <v>0</v>
      </c>
      <c r="P106" s="4"/>
      <c r="Q106" s="26">
        <v>-119458367</v>
      </c>
      <c r="R106" s="4"/>
      <c r="S106" s="4">
        <f t="shared" si="7"/>
        <v>-119458367</v>
      </c>
      <c r="T106" s="185"/>
      <c r="U106" s="77">
        <f t="shared" si="5"/>
        <v>-3.9437827812978399E-4</v>
      </c>
    </row>
    <row r="107" spans="1:21" s="179" customFormat="1" ht="30.75">
      <c r="A107" s="194" t="s">
        <v>212</v>
      </c>
      <c r="C107" s="26">
        <f>IFERROR(_xlfn.XLOOKUP(A107,'درآمد سود سهام'!$A$9:$A$9,'درآمد سود سهام'!$M$9:$M$9),0)</f>
        <v>0</v>
      </c>
      <c r="D107" s="4"/>
      <c r="E107" s="26">
        <f>IFERROR(_xlfn.XLOOKUP(A107,'درآمد ناشی از تغییر قیمت  '!$A$7:$A$200,'درآمد ناشی از تغییر قیمت  '!$I$7:$I$200),0)</f>
        <v>0</v>
      </c>
      <c r="F107" s="4"/>
      <c r="G107" s="26">
        <v>0</v>
      </c>
      <c r="H107" s="4"/>
      <c r="I107" s="4">
        <f t="shared" si="6"/>
        <v>0</v>
      </c>
      <c r="K107" s="77">
        <f t="shared" si="4"/>
        <v>0</v>
      </c>
      <c r="M107" s="26">
        <f>IFERROR(_xlfn.XLOOKUP(K107,'درآمد سود سهام'!$A$9:$A$9,'درآمد سود سهام'!$M$9:$M$9),0)</f>
        <v>0</v>
      </c>
      <c r="N107" s="4"/>
      <c r="O107" s="26">
        <f>IFERROR(_xlfn.XLOOKUP(A107,'درآمد ناشی از تغییر قیمت  '!$A$7:$A$200,'درآمد ناشی از تغییر قیمت  '!$Q$7:$Q$200),0)</f>
        <v>0</v>
      </c>
      <c r="P107" s="4"/>
      <c r="Q107" s="26">
        <v>-12283206691</v>
      </c>
      <c r="R107" s="4"/>
      <c r="S107" s="4">
        <f t="shared" si="7"/>
        <v>-12283206691</v>
      </c>
      <c r="T107" s="185"/>
      <c r="U107" s="77">
        <f t="shared" si="5"/>
        <v>-4.0551616654100266E-2</v>
      </c>
    </row>
    <row r="108" spans="1:21" s="179" customFormat="1" ht="30.75">
      <c r="A108" s="194" t="s">
        <v>367</v>
      </c>
      <c r="C108" s="26">
        <f>IFERROR(_xlfn.XLOOKUP(A108,'درآمد سود سهام'!$A$9:$A$9,'درآمد سود سهام'!$M$9:$M$9),0)</f>
        <v>0</v>
      </c>
      <c r="D108" s="4"/>
      <c r="E108" s="26">
        <f>IFERROR(_xlfn.XLOOKUP(A108,'درآمد ناشی از تغییر قیمت  '!$A$7:$A$200,'درآمد ناشی از تغییر قیمت  '!$I$7:$I$200),0)</f>
        <v>0</v>
      </c>
      <c r="F108" s="4"/>
      <c r="G108" s="26">
        <v>0</v>
      </c>
      <c r="H108" s="4"/>
      <c r="I108" s="4">
        <f t="shared" si="6"/>
        <v>0</v>
      </c>
      <c r="K108" s="77">
        <f t="shared" si="4"/>
        <v>0</v>
      </c>
      <c r="M108" s="26">
        <f>IFERROR(_xlfn.XLOOKUP(K108,'درآمد سود سهام'!$A$9:$A$9,'درآمد سود سهام'!$M$9:$M$9),0)</f>
        <v>0</v>
      </c>
      <c r="N108" s="4"/>
      <c r="O108" s="26">
        <f>IFERROR(_xlfn.XLOOKUP(A108,'درآمد ناشی از تغییر قیمت  '!$A$7:$A$200,'درآمد ناشی از تغییر قیمت  '!$Q$7:$Q$200),0)</f>
        <v>0</v>
      </c>
      <c r="P108" s="4"/>
      <c r="Q108" s="26">
        <v>-1229002</v>
      </c>
      <c r="R108" s="4"/>
      <c r="S108" s="4">
        <f t="shared" si="7"/>
        <v>-1229002</v>
      </c>
      <c r="T108" s="185"/>
      <c r="U108" s="77">
        <f t="shared" si="5"/>
        <v>-4.0574110022620747E-6</v>
      </c>
    </row>
    <row r="109" spans="1:21" s="179" customFormat="1" ht="30.75">
      <c r="A109" s="194" t="s">
        <v>215</v>
      </c>
      <c r="C109" s="26">
        <f>IFERROR(_xlfn.XLOOKUP(A109,'درآمد سود سهام'!$A$9:$A$9,'درآمد سود سهام'!$M$9:$M$9),0)</f>
        <v>0</v>
      </c>
      <c r="D109" s="4"/>
      <c r="E109" s="26">
        <f>IFERROR(_xlfn.XLOOKUP(A109,'درآمد ناشی از تغییر قیمت  '!$A$7:$A$200,'درآمد ناشی از تغییر قیمت  '!$I$7:$I$200),0)</f>
        <v>0</v>
      </c>
      <c r="F109" s="4"/>
      <c r="G109" s="26">
        <v>0</v>
      </c>
      <c r="H109" s="4"/>
      <c r="I109" s="4">
        <f t="shared" si="6"/>
        <v>0</v>
      </c>
      <c r="K109" s="77">
        <f t="shared" si="4"/>
        <v>0</v>
      </c>
      <c r="M109" s="26">
        <f>IFERROR(_xlfn.XLOOKUP(K109,'درآمد سود سهام'!$A$9:$A$9,'درآمد سود سهام'!$M$9:$M$9),0)</f>
        <v>0</v>
      </c>
      <c r="N109" s="4"/>
      <c r="O109" s="26">
        <f>IFERROR(_xlfn.XLOOKUP(A109,'درآمد ناشی از تغییر قیمت  '!$A$7:$A$200,'درآمد ناشی از تغییر قیمت  '!$Q$7:$Q$200),0)</f>
        <v>0</v>
      </c>
      <c r="P109" s="4"/>
      <c r="Q109" s="26">
        <v>72301306</v>
      </c>
      <c r="R109" s="4"/>
      <c r="S109" s="4">
        <f t="shared" si="7"/>
        <v>72301306</v>
      </c>
      <c r="T109" s="185"/>
      <c r="U109" s="77">
        <f t="shared" si="5"/>
        <v>2.3869457856237579E-4</v>
      </c>
    </row>
    <row r="110" spans="1:21" s="179" customFormat="1" ht="30.75">
      <c r="A110" s="194" t="s">
        <v>151</v>
      </c>
      <c r="C110" s="26">
        <f>IFERROR(_xlfn.XLOOKUP(A110,'درآمد سود سهام'!$A$9:$A$9,'درآمد سود سهام'!$M$9:$M$9),0)</f>
        <v>0</v>
      </c>
      <c r="D110" s="4"/>
      <c r="E110" s="26">
        <f>IFERROR(_xlfn.XLOOKUP(A110,'درآمد ناشی از تغییر قیمت  '!$A$7:$A$200,'درآمد ناشی از تغییر قیمت  '!$I$7:$I$200),0)</f>
        <v>0</v>
      </c>
      <c r="F110" s="4"/>
      <c r="G110" s="26">
        <v>0</v>
      </c>
      <c r="H110" s="4"/>
      <c r="I110" s="4">
        <f t="shared" si="6"/>
        <v>0</v>
      </c>
      <c r="K110" s="77">
        <f t="shared" si="4"/>
        <v>0</v>
      </c>
      <c r="M110" s="26">
        <f>IFERROR(_xlfn.XLOOKUP(K110,'درآمد سود سهام'!$A$9:$A$9,'درآمد سود سهام'!$M$9:$M$9),0)</f>
        <v>0</v>
      </c>
      <c r="N110" s="4"/>
      <c r="O110" s="26">
        <f>IFERROR(_xlfn.XLOOKUP(A110,'درآمد ناشی از تغییر قیمت  '!$A$7:$A$200,'درآمد ناشی از تغییر قیمت  '!$Q$7:$Q$200),0)</f>
        <v>0</v>
      </c>
      <c r="P110" s="4"/>
      <c r="Q110" s="26">
        <v>-52356001</v>
      </c>
      <c r="R110" s="4"/>
      <c r="S110" s="4">
        <f t="shared" si="7"/>
        <v>-52356001</v>
      </c>
      <c r="T110" s="185"/>
      <c r="U110" s="77">
        <f t="shared" si="5"/>
        <v>-1.7284741155168518E-4</v>
      </c>
    </row>
    <row r="111" spans="1:21" s="179" customFormat="1" ht="30.75">
      <c r="A111" s="194" t="s">
        <v>232</v>
      </c>
      <c r="C111" s="26">
        <f>IFERROR(_xlfn.XLOOKUP(A111,'درآمد سود سهام'!$A$9:$A$9,'درآمد سود سهام'!$M$9:$M$9),0)</f>
        <v>0</v>
      </c>
      <c r="D111" s="4"/>
      <c r="E111" s="26">
        <f>IFERROR(_xlfn.XLOOKUP(A111,'درآمد ناشی از تغییر قیمت  '!$A$7:$A$200,'درآمد ناشی از تغییر قیمت  '!$I$7:$I$200),0)</f>
        <v>0</v>
      </c>
      <c r="F111" s="4"/>
      <c r="G111" s="26">
        <v>0</v>
      </c>
      <c r="H111" s="4"/>
      <c r="I111" s="4">
        <f t="shared" si="6"/>
        <v>0</v>
      </c>
      <c r="K111" s="77">
        <f t="shared" si="4"/>
        <v>0</v>
      </c>
      <c r="M111" s="26">
        <f>IFERROR(_xlfn.XLOOKUP(K111,'درآمد سود سهام'!$A$9:$A$9,'درآمد سود سهام'!$M$9:$M$9),0)</f>
        <v>0</v>
      </c>
      <c r="N111" s="4"/>
      <c r="O111" s="26">
        <f>IFERROR(_xlfn.XLOOKUP(A111,'درآمد ناشی از تغییر قیمت  '!$A$7:$A$200,'درآمد ناشی از تغییر قیمت  '!$Q$7:$Q$200),0)</f>
        <v>0</v>
      </c>
      <c r="P111" s="4"/>
      <c r="Q111" s="26">
        <v>520615</v>
      </c>
      <c r="R111" s="4"/>
      <c r="S111" s="4">
        <f t="shared" si="7"/>
        <v>520615</v>
      </c>
      <c r="T111" s="185"/>
      <c r="U111" s="77">
        <f t="shared" si="5"/>
        <v>1.7187514983235748E-6</v>
      </c>
    </row>
    <row r="112" spans="1:21" s="179" customFormat="1" ht="30.75">
      <c r="A112" s="194" t="s">
        <v>255</v>
      </c>
      <c r="C112" s="26">
        <f>IFERROR(_xlfn.XLOOKUP(A112,'درآمد سود سهام'!$A$9:$A$9,'درآمد سود سهام'!$M$9:$M$9),0)</f>
        <v>0</v>
      </c>
      <c r="D112" s="4"/>
      <c r="E112" s="26">
        <f>IFERROR(_xlfn.XLOOKUP(A112,'درآمد ناشی از تغییر قیمت  '!$A$7:$A$200,'درآمد ناشی از تغییر قیمت  '!$I$7:$I$200),0)</f>
        <v>0</v>
      </c>
      <c r="F112" s="4"/>
      <c r="G112" s="26">
        <v>0</v>
      </c>
      <c r="H112" s="4"/>
      <c r="I112" s="4">
        <f t="shared" si="6"/>
        <v>0</v>
      </c>
      <c r="K112" s="77">
        <f t="shared" si="4"/>
        <v>0</v>
      </c>
      <c r="M112" s="26">
        <f>IFERROR(_xlfn.XLOOKUP(K112,'درآمد سود سهام'!$A$9:$A$9,'درآمد سود سهام'!$M$9:$M$9),0)</f>
        <v>0</v>
      </c>
      <c r="N112" s="4"/>
      <c r="O112" s="26">
        <f>IFERROR(_xlfn.XLOOKUP(A112,'درآمد ناشی از تغییر قیمت  '!$A$7:$A$200,'درآمد ناشی از تغییر قیمت  '!$Q$7:$Q$200),0)</f>
        <v>0</v>
      </c>
      <c r="P112" s="4"/>
      <c r="Q112" s="26">
        <v>1078585</v>
      </c>
      <c r="R112" s="4"/>
      <c r="S112" s="4">
        <f t="shared" si="7"/>
        <v>1078585</v>
      </c>
      <c r="T112" s="185"/>
      <c r="U112" s="77">
        <f t="shared" si="5"/>
        <v>3.5608263012385985E-6</v>
      </c>
    </row>
    <row r="113" spans="1:21" s="179" customFormat="1" ht="30.75">
      <c r="A113" s="194" t="s">
        <v>357</v>
      </c>
      <c r="C113" s="26">
        <f>IFERROR(_xlfn.XLOOKUP(A113,'درآمد سود سهام'!$A$9:$A$9,'درآمد سود سهام'!$M$9:$M$9),0)</f>
        <v>0</v>
      </c>
      <c r="D113" s="4"/>
      <c r="E113" s="26">
        <f>IFERROR(_xlfn.XLOOKUP(A113,'درآمد ناشی از تغییر قیمت  '!$A$7:$A$200,'درآمد ناشی از تغییر قیمت  '!$I$7:$I$200),0)</f>
        <v>0</v>
      </c>
      <c r="F113" s="4"/>
      <c r="G113" s="26">
        <v>0</v>
      </c>
      <c r="H113" s="4"/>
      <c r="I113" s="4">
        <f t="shared" si="6"/>
        <v>0</v>
      </c>
      <c r="K113" s="77">
        <f t="shared" si="4"/>
        <v>0</v>
      </c>
      <c r="M113" s="26">
        <f>IFERROR(_xlfn.XLOOKUP(K113,'درآمد سود سهام'!$A$9:$A$9,'درآمد سود سهام'!$M$9:$M$9),0)</f>
        <v>0</v>
      </c>
      <c r="N113" s="4"/>
      <c r="O113" s="26">
        <f>IFERROR(_xlfn.XLOOKUP(A113,'درآمد ناشی از تغییر قیمت  '!$A$7:$A$200,'درآمد ناشی از تغییر قیمت  '!$Q$7:$Q$200),0)</f>
        <v>0</v>
      </c>
      <c r="P113" s="4"/>
      <c r="Q113" s="26">
        <v>-1145435</v>
      </c>
      <c r="R113" s="4"/>
      <c r="S113" s="4">
        <f t="shared" si="7"/>
        <v>-1145435</v>
      </c>
      <c r="T113" s="185"/>
      <c r="U113" s="77">
        <f t="shared" si="5"/>
        <v>-3.7815240100309516E-6</v>
      </c>
    </row>
    <row r="114" spans="1:21" s="179" customFormat="1" ht="30.75">
      <c r="A114" s="194" t="s">
        <v>344</v>
      </c>
      <c r="C114" s="26">
        <f>IFERROR(_xlfn.XLOOKUP(A114,'درآمد سود سهام'!$A$9:$A$9,'درآمد سود سهام'!$M$9:$M$9),0)</f>
        <v>0</v>
      </c>
      <c r="D114" s="4"/>
      <c r="E114" s="26">
        <f>IFERROR(_xlfn.XLOOKUP(A114,'درآمد ناشی از تغییر قیمت  '!$A$7:$A$200,'درآمد ناشی از تغییر قیمت  '!$I$7:$I$200),0)</f>
        <v>0</v>
      </c>
      <c r="F114" s="4"/>
      <c r="G114" s="26">
        <v>0</v>
      </c>
      <c r="H114" s="4"/>
      <c r="I114" s="4">
        <f t="shared" si="6"/>
        <v>0</v>
      </c>
      <c r="K114" s="77">
        <f t="shared" si="4"/>
        <v>0</v>
      </c>
      <c r="M114" s="26">
        <f>IFERROR(_xlfn.XLOOKUP(K114,'درآمد سود سهام'!$A$9:$A$9,'درآمد سود سهام'!$M$9:$M$9),0)</f>
        <v>0</v>
      </c>
      <c r="N114" s="4"/>
      <c r="O114" s="26">
        <f>IFERROR(_xlfn.XLOOKUP(A114,'درآمد ناشی از تغییر قیمت  '!$A$7:$A$200,'درآمد ناشی از تغییر قیمت  '!$Q$7:$Q$200),0)</f>
        <v>0</v>
      </c>
      <c r="P114" s="4"/>
      <c r="Q114" s="26">
        <v>-82210</v>
      </c>
      <c r="R114" s="4"/>
      <c r="S114" s="4">
        <f t="shared" si="7"/>
        <v>-82210</v>
      </c>
      <c r="T114" s="185"/>
      <c r="U114" s="77">
        <f t="shared" si="5"/>
        <v>-2.7140701031891338E-7</v>
      </c>
    </row>
    <row r="115" spans="1:21" s="179" customFormat="1" ht="30.75">
      <c r="A115" s="194" t="s">
        <v>330</v>
      </c>
      <c r="C115" s="26">
        <f>IFERROR(_xlfn.XLOOKUP(A115,'درآمد سود سهام'!$A$9:$A$9,'درآمد سود سهام'!$M$9:$M$9),0)</f>
        <v>0</v>
      </c>
      <c r="D115" s="4"/>
      <c r="E115" s="26">
        <f>IFERROR(_xlfn.XLOOKUP(A115,'درآمد ناشی از تغییر قیمت  '!$A$7:$A$200,'درآمد ناشی از تغییر قیمت  '!$I$7:$I$200),0)</f>
        <v>0</v>
      </c>
      <c r="F115" s="4"/>
      <c r="G115" s="26">
        <v>0</v>
      </c>
      <c r="H115" s="4"/>
      <c r="I115" s="4">
        <f t="shared" si="6"/>
        <v>0</v>
      </c>
      <c r="K115" s="77">
        <f t="shared" si="4"/>
        <v>0</v>
      </c>
      <c r="M115" s="26">
        <f>IFERROR(_xlfn.XLOOKUP(K115,'درآمد سود سهام'!$A$9:$A$9,'درآمد سود سهام'!$M$9:$M$9),0)</f>
        <v>0</v>
      </c>
      <c r="N115" s="4"/>
      <c r="O115" s="26">
        <f>IFERROR(_xlfn.XLOOKUP(A115,'درآمد ناشی از تغییر قیمت  '!$A$7:$A$200,'درآمد ناشی از تغییر قیمت  '!$Q$7:$Q$200),0)</f>
        <v>0</v>
      </c>
      <c r="P115" s="4"/>
      <c r="Q115" s="26">
        <v>-20054729</v>
      </c>
      <c r="R115" s="4"/>
      <c r="S115" s="4">
        <f t="shared" si="7"/>
        <v>-20054729</v>
      </c>
      <c r="T115" s="185"/>
      <c r="U115" s="77">
        <f t="shared" si="5"/>
        <v>-6.6208417961878256E-5</v>
      </c>
    </row>
    <row r="116" spans="1:21" s="179" customFormat="1" ht="30.75">
      <c r="A116" s="194" t="s">
        <v>139</v>
      </c>
      <c r="C116" s="26">
        <f>IFERROR(_xlfn.XLOOKUP(A116,'درآمد سود سهام'!$A$9:$A$9,'درآمد سود سهام'!$M$9:$M$9),0)</f>
        <v>0</v>
      </c>
      <c r="D116" s="4"/>
      <c r="E116" s="26">
        <f>IFERROR(_xlfn.XLOOKUP(A116,'درآمد ناشی از تغییر قیمت  '!$A$7:$A$200,'درآمد ناشی از تغییر قیمت  '!$I$7:$I$200),0)</f>
        <v>0</v>
      </c>
      <c r="F116" s="4"/>
      <c r="G116" s="26">
        <v>0</v>
      </c>
      <c r="H116" s="4"/>
      <c r="I116" s="4">
        <f t="shared" si="6"/>
        <v>0</v>
      </c>
      <c r="K116" s="77">
        <f t="shared" si="4"/>
        <v>0</v>
      </c>
      <c r="M116" s="26">
        <f>IFERROR(_xlfn.XLOOKUP(K116,'درآمد سود سهام'!$A$9:$A$9,'درآمد سود سهام'!$M$9:$M$9),0)</f>
        <v>0</v>
      </c>
      <c r="N116" s="4"/>
      <c r="O116" s="26">
        <f>IFERROR(_xlfn.XLOOKUP(A116,'درآمد ناشی از تغییر قیمت  '!$A$7:$A$200,'درآمد ناشی از تغییر قیمت  '!$Q$7:$Q$200),0)</f>
        <v>0</v>
      </c>
      <c r="P116" s="4"/>
      <c r="Q116" s="26">
        <v>31915697</v>
      </c>
      <c r="R116" s="4"/>
      <c r="S116" s="4">
        <f t="shared" si="7"/>
        <v>31915697</v>
      </c>
      <c r="T116" s="185"/>
      <c r="U116" s="77">
        <f t="shared" si="5"/>
        <v>1.0536606136740436E-4</v>
      </c>
    </row>
    <row r="117" spans="1:21" s="179" customFormat="1" ht="30.75">
      <c r="A117" s="194" t="s">
        <v>235</v>
      </c>
      <c r="C117" s="26">
        <f>IFERROR(_xlfn.XLOOKUP(A117,'درآمد سود سهام'!$A$9:$A$9,'درآمد سود سهام'!$M$9:$M$9),0)</f>
        <v>0</v>
      </c>
      <c r="D117" s="4"/>
      <c r="E117" s="26">
        <f>IFERROR(_xlfn.XLOOKUP(A117,'درآمد ناشی از تغییر قیمت  '!$A$7:$A$200,'درآمد ناشی از تغییر قیمت  '!$I$7:$I$200),0)</f>
        <v>0</v>
      </c>
      <c r="F117" s="4"/>
      <c r="G117" s="26">
        <v>0</v>
      </c>
      <c r="H117" s="4"/>
      <c r="I117" s="4">
        <f t="shared" si="6"/>
        <v>0</v>
      </c>
      <c r="K117" s="77">
        <f t="shared" si="4"/>
        <v>0</v>
      </c>
      <c r="M117" s="26">
        <f>IFERROR(_xlfn.XLOOKUP(K117,'درآمد سود سهام'!$A$9:$A$9,'درآمد سود سهام'!$M$9:$M$9),0)</f>
        <v>0</v>
      </c>
      <c r="N117" s="4"/>
      <c r="O117" s="26">
        <f>IFERROR(_xlfn.XLOOKUP(A117,'درآمد ناشی از تغییر قیمت  '!$A$7:$A$200,'درآمد ناشی از تغییر قیمت  '!$Q$7:$Q$200),0)</f>
        <v>0</v>
      </c>
      <c r="P117" s="4"/>
      <c r="Q117" s="26">
        <v>-20620</v>
      </c>
      <c r="R117" s="4"/>
      <c r="S117" s="4">
        <f t="shared" si="7"/>
        <v>-20620</v>
      </c>
      <c r="T117" s="185"/>
      <c r="U117" s="77">
        <f t="shared" si="5"/>
        <v>-6.8074596189952481E-8</v>
      </c>
    </row>
    <row r="118" spans="1:21" s="179" customFormat="1" ht="30.75">
      <c r="A118" s="194" t="s">
        <v>152</v>
      </c>
      <c r="C118" s="26">
        <f>IFERROR(_xlfn.XLOOKUP(A118,'درآمد سود سهام'!$A$9:$A$9,'درآمد سود سهام'!$M$9:$M$9),0)</f>
        <v>0</v>
      </c>
      <c r="D118" s="4"/>
      <c r="E118" s="26">
        <f>IFERROR(_xlfn.XLOOKUP(A118,'درآمد ناشی از تغییر قیمت  '!$A$7:$A$200,'درآمد ناشی از تغییر قیمت  '!$I$7:$I$200),0)</f>
        <v>0</v>
      </c>
      <c r="F118" s="4"/>
      <c r="G118" s="26">
        <v>0</v>
      </c>
      <c r="H118" s="4"/>
      <c r="I118" s="4">
        <f t="shared" si="6"/>
        <v>0</v>
      </c>
      <c r="K118" s="77">
        <f t="shared" si="4"/>
        <v>0</v>
      </c>
      <c r="M118" s="26">
        <f>IFERROR(_xlfn.XLOOKUP(K118,'درآمد سود سهام'!$A$9:$A$9,'درآمد سود سهام'!$M$9:$M$9),0)</f>
        <v>0</v>
      </c>
      <c r="N118" s="4"/>
      <c r="O118" s="26">
        <f>IFERROR(_xlfn.XLOOKUP(A118,'درآمد ناشی از تغییر قیمت  '!$A$7:$A$200,'درآمد ناشی از تغییر قیمت  '!$Q$7:$Q$200),0)</f>
        <v>0</v>
      </c>
      <c r="P118" s="4"/>
      <c r="Q118" s="26">
        <v>2005025</v>
      </c>
      <c r="R118" s="4"/>
      <c r="S118" s="4">
        <f t="shared" si="7"/>
        <v>2005025</v>
      </c>
      <c r="T118" s="185"/>
      <c r="U118" s="77">
        <f t="shared" si="5"/>
        <v>6.6193631050319823E-6</v>
      </c>
    </row>
    <row r="119" spans="1:21" s="179" customFormat="1" ht="30.75">
      <c r="A119" s="194" t="s">
        <v>231</v>
      </c>
      <c r="C119" s="26">
        <f>IFERROR(_xlfn.XLOOKUP(A119,'درآمد سود سهام'!$A$9:$A$9,'درآمد سود سهام'!$M$9:$M$9),0)</f>
        <v>0</v>
      </c>
      <c r="D119" s="4"/>
      <c r="E119" s="26">
        <f>IFERROR(_xlfn.XLOOKUP(A119,'درآمد ناشی از تغییر قیمت  '!$A$7:$A$200,'درآمد ناشی از تغییر قیمت  '!$I$7:$I$200),0)</f>
        <v>0</v>
      </c>
      <c r="F119" s="4"/>
      <c r="G119" s="26">
        <v>0</v>
      </c>
      <c r="H119" s="4"/>
      <c r="I119" s="4">
        <f t="shared" si="6"/>
        <v>0</v>
      </c>
      <c r="K119" s="77">
        <f t="shared" si="4"/>
        <v>0</v>
      </c>
      <c r="M119" s="26">
        <f>IFERROR(_xlfn.XLOOKUP(K119,'درآمد سود سهام'!$A$9:$A$9,'درآمد سود سهام'!$M$9:$M$9),0)</f>
        <v>0</v>
      </c>
      <c r="N119" s="4"/>
      <c r="O119" s="26">
        <f>IFERROR(_xlfn.XLOOKUP(A119,'درآمد ناشی از تغییر قیمت  '!$A$7:$A$200,'درآمد ناشی از تغییر قیمت  '!$Q$7:$Q$200),0)</f>
        <v>0</v>
      </c>
      <c r="P119" s="4"/>
      <c r="Q119" s="26">
        <v>17705029</v>
      </c>
      <c r="R119" s="4"/>
      <c r="S119" s="4">
        <f t="shared" si="7"/>
        <v>17705029</v>
      </c>
      <c r="T119" s="185"/>
      <c r="U119" s="77">
        <f t="shared" si="5"/>
        <v>5.845114935530544E-5</v>
      </c>
    </row>
    <row r="120" spans="1:21" s="179" customFormat="1" ht="30.75">
      <c r="A120" s="194" t="s">
        <v>360</v>
      </c>
      <c r="C120" s="26">
        <f>IFERROR(_xlfn.XLOOKUP(A120,'درآمد سود سهام'!$A$9:$A$9,'درآمد سود سهام'!$M$9:$M$9),0)</f>
        <v>0</v>
      </c>
      <c r="D120" s="4"/>
      <c r="E120" s="26">
        <f>IFERROR(_xlfn.XLOOKUP(A120,'درآمد ناشی از تغییر قیمت  '!$A$7:$A$200,'درآمد ناشی از تغییر قیمت  '!$I$7:$I$200),0)</f>
        <v>0</v>
      </c>
      <c r="F120" s="4"/>
      <c r="G120" s="26">
        <v>0</v>
      </c>
      <c r="H120" s="4"/>
      <c r="I120" s="4">
        <f t="shared" si="6"/>
        <v>0</v>
      </c>
      <c r="K120" s="77">
        <f t="shared" si="4"/>
        <v>0</v>
      </c>
      <c r="M120" s="26">
        <f>IFERROR(_xlfn.XLOOKUP(K120,'درآمد سود سهام'!$A$9:$A$9,'درآمد سود سهام'!$M$9:$M$9),0)</f>
        <v>0</v>
      </c>
      <c r="N120" s="4"/>
      <c r="O120" s="26">
        <f>IFERROR(_xlfn.XLOOKUP(A120,'درآمد ناشی از تغییر قیمت  '!$A$7:$A$200,'درآمد ناشی از تغییر قیمت  '!$Q$7:$Q$200),0)</f>
        <v>0</v>
      </c>
      <c r="P120" s="4"/>
      <c r="Q120" s="26">
        <v>-2122934</v>
      </c>
      <c r="R120" s="4"/>
      <c r="S120" s="4">
        <f t="shared" si="7"/>
        <v>-2122934</v>
      </c>
      <c r="T120" s="185"/>
      <c r="U120" s="77">
        <f t="shared" si="5"/>
        <v>-7.008626323371512E-6</v>
      </c>
    </row>
    <row r="121" spans="1:21" s="179" customFormat="1" ht="30.75">
      <c r="A121" s="194" t="s">
        <v>351</v>
      </c>
      <c r="C121" s="26">
        <f>IFERROR(_xlfn.XLOOKUP(A121,'درآمد سود سهام'!$A$9:$A$9,'درآمد سود سهام'!$M$9:$M$9),0)</f>
        <v>0</v>
      </c>
      <c r="D121" s="4"/>
      <c r="E121" s="26">
        <f>IFERROR(_xlfn.XLOOKUP(A121,'درآمد ناشی از تغییر قیمت  '!$A$7:$A$200,'درآمد ناشی از تغییر قیمت  '!$I$7:$I$200),0)</f>
        <v>0</v>
      </c>
      <c r="F121" s="4"/>
      <c r="G121" s="26">
        <v>0</v>
      </c>
      <c r="H121" s="4"/>
      <c r="I121" s="4">
        <f t="shared" si="6"/>
        <v>0</v>
      </c>
      <c r="K121" s="77">
        <f t="shared" si="4"/>
        <v>0</v>
      </c>
      <c r="M121" s="26">
        <f>IFERROR(_xlfn.XLOOKUP(K121,'درآمد سود سهام'!$A$9:$A$9,'درآمد سود سهام'!$M$9:$M$9),0)</f>
        <v>0</v>
      </c>
      <c r="N121" s="4"/>
      <c r="O121" s="26">
        <f>IFERROR(_xlfn.XLOOKUP(A121,'درآمد ناشی از تغییر قیمت  '!$A$7:$A$200,'درآمد ناشی از تغییر قیمت  '!$Q$7:$Q$200),0)</f>
        <v>0</v>
      </c>
      <c r="P121" s="4"/>
      <c r="Q121" s="26">
        <v>35901009</v>
      </c>
      <c r="R121" s="4"/>
      <c r="S121" s="4">
        <f t="shared" si="7"/>
        <v>35901009</v>
      </c>
      <c r="T121" s="185"/>
      <c r="U121" s="77">
        <f t="shared" si="5"/>
        <v>1.1852311787036129E-4</v>
      </c>
    </row>
    <row r="122" spans="1:21" s="179" customFormat="1" ht="30.75">
      <c r="A122" s="194" t="s">
        <v>150</v>
      </c>
      <c r="C122" s="26">
        <f>IFERROR(_xlfn.XLOOKUP(A122,'درآمد سود سهام'!$A$9:$A$9,'درآمد سود سهام'!$M$9:$M$9),0)</f>
        <v>0</v>
      </c>
      <c r="D122" s="4"/>
      <c r="E122" s="26">
        <f>IFERROR(_xlfn.XLOOKUP(A122,'درآمد ناشی از تغییر قیمت  '!$A$7:$A$200,'درآمد ناشی از تغییر قیمت  '!$I$7:$I$200),0)</f>
        <v>0</v>
      </c>
      <c r="F122" s="4"/>
      <c r="G122" s="26">
        <v>0</v>
      </c>
      <c r="H122" s="4"/>
      <c r="I122" s="4">
        <f t="shared" si="6"/>
        <v>0</v>
      </c>
      <c r="K122" s="77">
        <f t="shared" si="4"/>
        <v>0</v>
      </c>
      <c r="M122" s="26">
        <f>IFERROR(_xlfn.XLOOKUP(K122,'درآمد سود سهام'!$A$9:$A$9,'درآمد سود سهام'!$M$9:$M$9),0)</f>
        <v>0</v>
      </c>
      <c r="N122" s="4"/>
      <c r="O122" s="26">
        <f>IFERROR(_xlfn.XLOOKUP(A122,'درآمد ناشی از تغییر قیمت  '!$A$7:$A$200,'درآمد ناشی از تغییر قیمت  '!$Q$7:$Q$200),0)</f>
        <v>0</v>
      </c>
      <c r="P122" s="4"/>
      <c r="Q122" s="26">
        <v>-60156554</v>
      </c>
      <c r="R122" s="4"/>
      <c r="S122" s="4">
        <f t="shared" si="7"/>
        <v>-60156554</v>
      </c>
      <c r="T122" s="185"/>
      <c r="U122" s="77">
        <f t="shared" si="5"/>
        <v>-1.9860005440005193E-4</v>
      </c>
    </row>
    <row r="123" spans="1:21" s="179" customFormat="1" ht="30.75">
      <c r="A123" s="194" t="s">
        <v>148</v>
      </c>
      <c r="C123" s="26">
        <f>IFERROR(_xlfn.XLOOKUP(A123,'درآمد سود سهام'!$A$9:$A$9,'درآمد سود سهام'!$M$9:$M$9),0)</f>
        <v>0</v>
      </c>
      <c r="D123" s="4"/>
      <c r="E123" s="26">
        <f>IFERROR(_xlfn.XLOOKUP(A123,'درآمد ناشی از تغییر قیمت  '!$A$7:$A$200,'درآمد ناشی از تغییر قیمت  '!$I$7:$I$200),0)</f>
        <v>0</v>
      </c>
      <c r="F123" s="4"/>
      <c r="G123" s="26">
        <v>0</v>
      </c>
      <c r="H123" s="4"/>
      <c r="I123" s="4">
        <f t="shared" si="6"/>
        <v>0</v>
      </c>
      <c r="K123" s="77">
        <f t="shared" si="4"/>
        <v>0</v>
      </c>
      <c r="M123" s="26">
        <f>IFERROR(_xlfn.XLOOKUP(K123,'درآمد سود سهام'!$A$9:$A$9,'درآمد سود سهام'!$M$9:$M$9),0)</f>
        <v>0</v>
      </c>
      <c r="N123" s="4"/>
      <c r="O123" s="26">
        <f>IFERROR(_xlfn.XLOOKUP(A123,'درآمد ناشی از تغییر قیمت  '!$A$7:$A$200,'درآمد ناشی از تغییر قیمت  '!$Q$7:$Q$200),0)</f>
        <v>0</v>
      </c>
      <c r="P123" s="4"/>
      <c r="Q123" s="26">
        <v>-16525242</v>
      </c>
      <c r="R123" s="4"/>
      <c r="S123" s="4">
        <f t="shared" si="7"/>
        <v>-16525242</v>
      </c>
      <c r="T123" s="185"/>
      <c r="U123" s="77">
        <f t="shared" si="5"/>
        <v>-5.45562161052979E-5</v>
      </c>
    </row>
    <row r="124" spans="1:21" s="179" customFormat="1" ht="30.75">
      <c r="A124" s="194" t="s">
        <v>178</v>
      </c>
      <c r="C124" s="26">
        <f>IFERROR(_xlfn.XLOOKUP(A124,'درآمد سود سهام'!$A$9:$A$9,'درآمد سود سهام'!$M$9:$M$9),0)</f>
        <v>0</v>
      </c>
      <c r="D124" s="4"/>
      <c r="E124" s="26">
        <f>IFERROR(_xlfn.XLOOKUP(A124,'درآمد ناشی از تغییر قیمت  '!$A$7:$A$200,'درآمد ناشی از تغییر قیمت  '!$I$7:$I$200),0)</f>
        <v>0</v>
      </c>
      <c r="F124" s="4"/>
      <c r="G124" s="26">
        <v>0</v>
      </c>
      <c r="H124" s="4"/>
      <c r="I124" s="4">
        <f t="shared" si="6"/>
        <v>0</v>
      </c>
      <c r="K124" s="77">
        <f t="shared" si="4"/>
        <v>0</v>
      </c>
      <c r="M124" s="26">
        <f>IFERROR(_xlfn.XLOOKUP(K124,'درآمد سود سهام'!$A$9:$A$9,'درآمد سود سهام'!$M$9:$M$9),0)</f>
        <v>0</v>
      </c>
      <c r="N124" s="4"/>
      <c r="O124" s="26">
        <f>IFERROR(_xlfn.XLOOKUP(A124,'درآمد ناشی از تغییر قیمت  '!$A$7:$A$200,'درآمد ناشی از تغییر قیمت  '!$Q$7:$Q$200),0)</f>
        <v>0</v>
      </c>
      <c r="P124" s="4"/>
      <c r="Q124" s="26">
        <v>-31746620</v>
      </c>
      <c r="R124" s="4"/>
      <c r="S124" s="4">
        <f t="shared" si="7"/>
        <v>-31746620</v>
      </c>
      <c r="T124" s="185"/>
      <c r="U124" s="77">
        <f t="shared" si="5"/>
        <v>-1.0480787278835448E-4</v>
      </c>
    </row>
    <row r="125" spans="1:21" s="179" customFormat="1" ht="30.75">
      <c r="A125" s="194" t="s">
        <v>254</v>
      </c>
      <c r="C125" s="26">
        <f>IFERROR(_xlfn.XLOOKUP(A125,'درآمد سود سهام'!$A$9:$A$9,'درآمد سود سهام'!$M$9:$M$9),0)</f>
        <v>0</v>
      </c>
      <c r="D125" s="4"/>
      <c r="E125" s="26">
        <f>IFERROR(_xlfn.XLOOKUP(A125,'درآمد ناشی از تغییر قیمت  '!$A$7:$A$200,'درآمد ناشی از تغییر قیمت  '!$I$7:$I$200),0)</f>
        <v>0</v>
      </c>
      <c r="F125" s="4"/>
      <c r="G125" s="26">
        <v>0</v>
      </c>
      <c r="H125" s="4"/>
      <c r="I125" s="4">
        <f t="shared" si="6"/>
        <v>0</v>
      </c>
      <c r="K125" s="77">
        <f t="shared" si="4"/>
        <v>0</v>
      </c>
      <c r="M125" s="26">
        <f>IFERROR(_xlfn.XLOOKUP(K125,'درآمد سود سهام'!$A$9:$A$9,'درآمد سود سهام'!$M$9:$M$9),0)</f>
        <v>0</v>
      </c>
      <c r="N125" s="4"/>
      <c r="O125" s="26">
        <f>IFERROR(_xlfn.XLOOKUP(A125,'درآمد ناشی از تغییر قیمت  '!$A$7:$A$200,'درآمد ناشی از تغییر قیمت  '!$Q$7:$Q$200),0)</f>
        <v>0</v>
      </c>
      <c r="P125" s="4"/>
      <c r="Q125" s="26">
        <v>-127847332</v>
      </c>
      <c r="R125" s="4"/>
      <c r="S125" s="4">
        <f t="shared" si="7"/>
        <v>-127847332</v>
      </c>
      <c r="T125" s="185"/>
      <c r="U125" s="77">
        <f t="shared" si="5"/>
        <v>-4.220734965985834E-4</v>
      </c>
    </row>
    <row r="126" spans="1:21" s="179" customFormat="1" ht="30.75">
      <c r="A126" s="194" t="s">
        <v>373</v>
      </c>
      <c r="C126" s="26">
        <f>IFERROR(_xlfn.XLOOKUP(A126,'درآمد سود سهام'!$A$9:$A$9,'درآمد سود سهام'!$M$9:$M$9),0)</f>
        <v>0</v>
      </c>
      <c r="D126" s="4"/>
      <c r="E126" s="26">
        <f>IFERROR(_xlfn.XLOOKUP(A126,'درآمد ناشی از تغییر قیمت  '!$A$7:$A$200,'درآمد ناشی از تغییر قیمت  '!$I$7:$I$200),0)</f>
        <v>0</v>
      </c>
      <c r="F126" s="4"/>
      <c r="G126" s="26">
        <v>0</v>
      </c>
      <c r="H126" s="4"/>
      <c r="I126" s="4">
        <f t="shared" si="6"/>
        <v>0</v>
      </c>
      <c r="K126" s="77">
        <f t="shared" si="4"/>
        <v>0</v>
      </c>
      <c r="M126" s="26">
        <f>IFERROR(_xlfn.XLOOKUP(K126,'درآمد سود سهام'!$A$9:$A$9,'درآمد سود سهام'!$M$9:$M$9),0)</f>
        <v>0</v>
      </c>
      <c r="N126" s="4"/>
      <c r="O126" s="26">
        <f>IFERROR(_xlfn.XLOOKUP(A126,'درآمد ناشی از تغییر قیمت  '!$A$7:$A$200,'درآمد ناشی از تغییر قیمت  '!$Q$7:$Q$200),0)</f>
        <v>0</v>
      </c>
      <c r="P126" s="4"/>
      <c r="Q126" s="26">
        <v>-224810938</v>
      </c>
      <c r="R126" s="4"/>
      <c r="S126" s="4">
        <f t="shared" si="7"/>
        <v>-224810938</v>
      </c>
      <c r="T126" s="185"/>
      <c r="U126" s="77">
        <f t="shared" si="5"/>
        <v>-7.4218786728586048E-4</v>
      </c>
    </row>
    <row r="127" spans="1:21" s="179" customFormat="1" ht="30.75">
      <c r="A127" s="194" t="s">
        <v>383</v>
      </c>
      <c r="C127" s="26">
        <f>IFERROR(_xlfn.XLOOKUP(A127,'درآمد سود سهام'!$A$9:$A$9,'درآمد سود سهام'!$M$9:$M$9),0)</f>
        <v>0</v>
      </c>
      <c r="D127" s="4"/>
      <c r="E127" s="26">
        <f>IFERROR(_xlfn.XLOOKUP(A127,'درآمد ناشی از تغییر قیمت  '!$A$7:$A$200,'درآمد ناشی از تغییر قیمت  '!$I$7:$I$200),0)</f>
        <v>0</v>
      </c>
      <c r="F127" s="4"/>
      <c r="G127" s="26">
        <v>0</v>
      </c>
      <c r="H127" s="4"/>
      <c r="I127" s="4">
        <f t="shared" si="6"/>
        <v>0</v>
      </c>
      <c r="K127" s="77">
        <f t="shared" si="4"/>
        <v>0</v>
      </c>
      <c r="M127" s="26">
        <f>IFERROR(_xlfn.XLOOKUP(K127,'درآمد سود سهام'!$A$9:$A$9,'درآمد سود سهام'!$M$9:$M$9),0)</f>
        <v>0</v>
      </c>
      <c r="N127" s="4"/>
      <c r="O127" s="26">
        <f>IFERROR(_xlfn.XLOOKUP(A127,'درآمد ناشی از تغییر قیمت  '!$A$7:$A$200,'درآمد ناشی از تغییر قیمت  '!$Q$7:$Q$200),0)</f>
        <v>0</v>
      </c>
      <c r="P127" s="4"/>
      <c r="Q127" s="26">
        <v>-114165339</v>
      </c>
      <c r="R127" s="4"/>
      <c r="S127" s="4">
        <f t="shared" si="7"/>
        <v>-114165339</v>
      </c>
      <c r="T127" s="185"/>
      <c r="U127" s="77">
        <f t="shared" si="5"/>
        <v>-3.7690394526256223E-4</v>
      </c>
    </row>
    <row r="128" spans="1:21" s="179" customFormat="1" ht="30.75">
      <c r="A128" s="194" t="s">
        <v>144</v>
      </c>
      <c r="C128" s="26">
        <f>IFERROR(_xlfn.XLOOKUP(A128,'درآمد سود سهام'!$A$9:$A$9,'درآمد سود سهام'!$M$9:$M$9),0)</f>
        <v>0</v>
      </c>
      <c r="D128" s="4"/>
      <c r="E128" s="26">
        <f>IFERROR(_xlfn.XLOOKUP(A128,'درآمد ناشی از تغییر قیمت  '!$A$7:$A$200,'درآمد ناشی از تغییر قیمت  '!$I$7:$I$200),0)</f>
        <v>0</v>
      </c>
      <c r="F128" s="4"/>
      <c r="G128" s="26">
        <v>0</v>
      </c>
      <c r="H128" s="4"/>
      <c r="I128" s="4">
        <f t="shared" si="6"/>
        <v>0</v>
      </c>
      <c r="K128" s="77">
        <f t="shared" si="4"/>
        <v>0</v>
      </c>
      <c r="M128" s="26">
        <f>IFERROR(_xlfn.XLOOKUP(K128,'درآمد سود سهام'!$A$9:$A$9,'درآمد سود سهام'!$M$9:$M$9),0)</f>
        <v>0</v>
      </c>
      <c r="N128" s="4"/>
      <c r="O128" s="26">
        <f>IFERROR(_xlfn.XLOOKUP(A128,'درآمد ناشی از تغییر قیمت  '!$A$7:$A$200,'درآمد ناشی از تغییر قیمت  '!$Q$7:$Q$200),0)</f>
        <v>0</v>
      </c>
      <c r="P128" s="4"/>
      <c r="Q128" s="26">
        <v>99072437</v>
      </c>
      <c r="R128" s="4"/>
      <c r="S128" s="4">
        <f t="shared" si="7"/>
        <v>99072437</v>
      </c>
      <c r="T128" s="185"/>
      <c r="U128" s="77">
        <f t="shared" si="5"/>
        <v>3.2707643755235246E-4</v>
      </c>
    </row>
    <row r="129" spans="1:21" s="179" customFormat="1" ht="30.75">
      <c r="A129" s="194" t="s">
        <v>143</v>
      </c>
      <c r="C129" s="26">
        <f>IFERROR(_xlfn.XLOOKUP(A129,'درآمد سود سهام'!$A$9:$A$9,'درآمد سود سهام'!$M$9:$M$9),0)</f>
        <v>0</v>
      </c>
      <c r="D129" s="4"/>
      <c r="E129" s="26">
        <f>IFERROR(_xlfn.XLOOKUP(A129,'درآمد ناشی از تغییر قیمت  '!$A$7:$A$200,'درآمد ناشی از تغییر قیمت  '!$I$7:$I$200),0)</f>
        <v>0</v>
      </c>
      <c r="F129" s="4"/>
      <c r="G129" s="26">
        <v>0</v>
      </c>
      <c r="H129" s="4"/>
      <c r="I129" s="4">
        <f t="shared" si="6"/>
        <v>0</v>
      </c>
      <c r="K129" s="77">
        <f t="shared" si="4"/>
        <v>0</v>
      </c>
      <c r="M129" s="26">
        <f>IFERROR(_xlfn.XLOOKUP(K129,'درآمد سود سهام'!$A$9:$A$9,'درآمد سود سهام'!$M$9:$M$9),0)</f>
        <v>0</v>
      </c>
      <c r="N129" s="4"/>
      <c r="O129" s="26">
        <f>IFERROR(_xlfn.XLOOKUP(A129,'درآمد ناشی از تغییر قیمت  '!$A$7:$A$200,'درآمد ناشی از تغییر قیمت  '!$Q$7:$Q$200),0)</f>
        <v>0</v>
      </c>
      <c r="P129" s="4"/>
      <c r="Q129" s="26">
        <v>77305509</v>
      </c>
      <c r="R129" s="4"/>
      <c r="S129" s="4">
        <f t="shared" si="7"/>
        <v>77305509</v>
      </c>
      <c r="T129" s="185"/>
      <c r="U129" s="77">
        <f t="shared" si="5"/>
        <v>2.5521538838184951E-4</v>
      </c>
    </row>
    <row r="130" spans="1:21" s="179" customFormat="1" ht="30.75">
      <c r="A130" s="194" t="s">
        <v>141</v>
      </c>
      <c r="C130" s="26">
        <f>IFERROR(_xlfn.XLOOKUP(A130,'درآمد سود سهام'!$A$9:$A$9,'درآمد سود سهام'!$M$9:$M$9),0)</f>
        <v>0</v>
      </c>
      <c r="D130" s="4"/>
      <c r="E130" s="26">
        <f>IFERROR(_xlfn.XLOOKUP(A130,'درآمد ناشی از تغییر قیمت  '!$A$7:$A$200,'درآمد ناشی از تغییر قیمت  '!$I$7:$I$200),0)</f>
        <v>0</v>
      </c>
      <c r="F130" s="4"/>
      <c r="G130" s="26">
        <v>0</v>
      </c>
      <c r="H130" s="4"/>
      <c r="I130" s="4">
        <f t="shared" si="6"/>
        <v>0</v>
      </c>
      <c r="K130" s="77">
        <f t="shared" si="4"/>
        <v>0</v>
      </c>
      <c r="M130" s="26">
        <f>IFERROR(_xlfn.XLOOKUP(K130,'درآمد سود سهام'!$A$9:$A$9,'درآمد سود سهام'!$M$9:$M$9),0)</f>
        <v>0</v>
      </c>
      <c r="N130" s="4"/>
      <c r="O130" s="26">
        <f>IFERROR(_xlfn.XLOOKUP(A130,'درآمد ناشی از تغییر قیمت  '!$A$7:$A$200,'درآمد ناشی از تغییر قیمت  '!$Q$7:$Q$200),0)</f>
        <v>0</v>
      </c>
      <c r="P130" s="4"/>
      <c r="Q130" s="26">
        <v>-58757382</v>
      </c>
      <c r="R130" s="4"/>
      <c r="S130" s="4">
        <f t="shared" si="7"/>
        <v>-58757382</v>
      </c>
      <c r="T130" s="185"/>
      <c r="U130" s="77">
        <f t="shared" si="5"/>
        <v>-1.9398084640294774E-4</v>
      </c>
    </row>
    <row r="131" spans="1:21" s="179" customFormat="1" ht="30.75">
      <c r="A131" s="194" t="s">
        <v>193</v>
      </c>
      <c r="C131" s="26">
        <f>IFERROR(_xlfn.XLOOKUP(A131,'درآمد سود سهام'!$A$9:$A$9,'درآمد سود سهام'!$M$9:$M$9),0)</f>
        <v>0</v>
      </c>
      <c r="D131" s="4"/>
      <c r="E131" s="26">
        <f>IFERROR(_xlfn.XLOOKUP(A131,'درآمد ناشی از تغییر قیمت  '!$A$7:$A$200,'درآمد ناشی از تغییر قیمت  '!$I$7:$I$200),0)</f>
        <v>0</v>
      </c>
      <c r="F131" s="4"/>
      <c r="G131" s="26">
        <v>0</v>
      </c>
      <c r="H131" s="4"/>
      <c r="I131" s="4">
        <f t="shared" si="6"/>
        <v>0</v>
      </c>
      <c r="K131" s="77">
        <f t="shared" si="4"/>
        <v>0</v>
      </c>
      <c r="M131" s="26">
        <f>IFERROR(_xlfn.XLOOKUP(K131,'درآمد سود سهام'!$A$9:$A$9,'درآمد سود سهام'!$M$9:$M$9),0)</f>
        <v>0</v>
      </c>
      <c r="N131" s="4"/>
      <c r="O131" s="26">
        <f>IFERROR(_xlfn.XLOOKUP(A131,'درآمد ناشی از تغییر قیمت  '!$A$7:$A$200,'درآمد ناشی از تغییر قیمت  '!$Q$7:$Q$200),0)</f>
        <v>0</v>
      </c>
      <c r="P131" s="4"/>
      <c r="Q131" s="26">
        <v>145738785</v>
      </c>
      <c r="R131" s="4"/>
      <c r="S131" s="4">
        <f t="shared" si="7"/>
        <v>145738785</v>
      </c>
      <c r="T131" s="185"/>
      <c r="U131" s="77">
        <f t="shared" si="5"/>
        <v>4.8114010369007293E-4</v>
      </c>
    </row>
    <row r="132" spans="1:21" s="179" customFormat="1" ht="30.75">
      <c r="A132" s="194" t="s">
        <v>272</v>
      </c>
      <c r="C132" s="26">
        <f>IFERROR(_xlfn.XLOOKUP(A132,'درآمد سود سهام'!$A$9:$A$9,'درآمد سود سهام'!$M$9:$M$9),0)</f>
        <v>0</v>
      </c>
      <c r="D132" s="4"/>
      <c r="E132" s="26">
        <f>IFERROR(_xlfn.XLOOKUP(A132,'درآمد ناشی از تغییر قیمت  '!$A$7:$A$200,'درآمد ناشی از تغییر قیمت  '!$I$7:$I$200),0)</f>
        <v>0</v>
      </c>
      <c r="F132" s="4"/>
      <c r="G132" s="26">
        <v>0</v>
      </c>
      <c r="H132" s="4"/>
      <c r="I132" s="4">
        <f t="shared" si="6"/>
        <v>0</v>
      </c>
      <c r="K132" s="77">
        <f t="shared" si="4"/>
        <v>0</v>
      </c>
      <c r="M132" s="26">
        <f>IFERROR(_xlfn.XLOOKUP(K132,'درآمد سود سهام'!$A$9:$A$9,'درآمد سود سهام'!$M$9:$M$9),0)</f>
        <v>0</v>
      </c>
      <c r="N132" s="4"/>
      <c r="O132" s="26">
        <f>IFERROR(_xlfn.XLOOKUP(A132,'درآمد ناشی از تغییر قیمت  '!$A$7:$A$200,'درآمد ناشی از تغییر قیمت  '!$Q$7:$Q$200),0)</f>
        <v>0</v>
      </c>
      <c r="P132" s="4"/>
      <c r="Q132" s="26">
        <v>190703665</v>
      </c>
      <c r="R132" s="4"/>
      <c r="S132" s="4">
        <f t="shared" si="7"/>
        <v>190703665</v>
      </c>
      <c r="T132" s="185"/>
      <c r="U132" s="77">
        <f t="shared" si="5"/>
        <v>6.295865658011142E-4</v>
      </c>
    </row>
    <row r="133" spans="1:21" s="179" customFormat="1" ht="30.75">
      <c r="A133" s="194" t="s">
        <v>225</v>
      </c>
      <c r="C133" s="26">
        <f>IFERROR(_xlfn.XLOOKUP(A133,'درآمد سود سهام'!$A$9:$A$9,'درآمد سود سهام'!$M$9:$M$9),0)</f>
        <v>0</v>
      </c>
      <c r="D133" s="4"/>
      <c r="E133" s="26">
        <f>IFERROR(_xlfn.XLOOKUP(A133,'درآمد ناشی از تغییر قیمت  '!$A$7:$A$200,'درآمد ناشی از تغییر قیمت  '!$I$7:$I$200),0)</f>
        <v>0</v>
      </c>
      <c r="F133" s="4"/>
      <c r="G133" s="26">
        <v>0</v>
      </c>
      <c r="H133" s="4"/>
      <c r="I133" s="4">
        <f t="shared" si="6"/>
        <v>0</v>
      </c>
      <c r="K133" s="77">
        <f t="shared" si="4"/>
        <v>0</v>
      </c>
      <c r="M133" s="26">
        <f>IFERROR(_xlfn.XLOOKUP(K133,'درآمد سود سهام'!$A$9:$A$9,'درآمد سود سهام'!$M$9:$M$9),0)</f>
        <v>0</v>
      </c>
      <c r="N133" s="4"/>
      <c r="O133" s="26">
        <f>IFERROR(_xlfn.XLOOKUP(A133,'درآمد ناشی از تغییر قیمت  '!$A$7:$A$200,'درآمد ناشی از تغییر قیمت  '!$Q$7:$Q$200),0)</f>
        <v>0</v>
      </c>
      <c r="P133" s="4"/>
      <c r="Q133" s="26">
        <v>105632944</v>
      </c>
      <c r="R133" s="4"/>
      <c r="S133" s="4">
        <f t="shared" si="7"/>
        <v>105632944</v>
      </c>
      <c r="T133" s="185"/>
      <c r="U133" s="77">
        <f t="shared" si="5"/>
        <v>3.4873520888243763E-4</v>
      </c>
    </row>
    <row r="134" spans="1:21" s="179" customFormat="1" ht="30.75">
      <c r="A134" s="194" t="s">
        <v>281</v>
      </c>
      <c r="C134" s="26">
        <f>IFERROR(_xlfn.XLOOKUP(A134,'درآمد سود سهام'!$A$9:$A$9,'درآمد سود سهام'!$M$9:$M$9),0)</f>
        <v>0</v>
      </c>
      <c r="D134" s="4"/>
      <c r="E134" s="26">
        <f>IFERROR(_xlfn.XLOOKUP(A134,'درآمد ناشی از تغییر قیمت  '!$A$7:$A$200,'درآمد ناشی از تغییر قیمت  '!$I$7:$I$200),0)</f>
        <v>0</v>
      </c>
      <c r="F134" s="4"/>
      <c r="G134" s="26">
        <v>0</v>
      </c>
      <c r="H134" s="4"/>
      <c r="I134" s="4">
        <f t="shared" si="6"/>
        <v>0</v>
      </c>
      <c r="K134" s="77">
        <f t="shared" si="4"/>
        <v>0</v>
      </c>
      <c r="M134" s="26">
        <f>IFERROR(_xlfn.XLOOKUP(K134,'درآمد سود سهام'!$A$9:$A$9,'درآمد سود سهام'!$M$9:$M$9),0)</f>
        <v>0</v>
      </c>
      <c r="N134" s="4"/>
      <c r="O134" s="26">
        <f>IFERROR(_xlfn.XLOOKUP(A134,'درآمد ناشی از تغییر قیمت  '!$A$7:$A$200,'درآمد ناشی از تغییر قیمت  '!$Q$7:$Q$200),0)</f>
        <v>0</v>
      </c>
      <c r="P134" s="4"/>
      <c r="Q134" s="26">
        <v>769521763</v>
      </c>
      <c r="R134" s="4"/>
      <c r="S134" s="4">
        <f t="shared" si="7"/>
        <v>769521763</v>
      </c>
      <c r="T134" s="185"/>
      <c r="U134" s="77">
        <f t="shared" si="5"/>
        <v>2.5404890046365333E-3</v>
      </c>
    </row>
    <row r="135" spans="1:21" s="179" customFormat="1" ht="30.75">
      <c r="A135" s="194" t="s">
        <v>324</v>
      </c>
      <c r="C135" s="26">
        <f>IFERROR(_xlfn.XLOOKUP(A135,'درآمد سود سهام'!$A$9:$A$9,'درآمد سود سهام'!$M$9:$M$9),0)</f>
        <v>0</v>
      </c>
      <c r="D135" s="4"/>
      <c r="E135" s="26">
        <f>IFERROR(_xlfn.XLOOKUP(A135,'درآمد ناشی از تغییر قیمت  '!$A$7:$A$200,'درآمد ناشی از تغییر قیمت  '!$I$7:$I$200),0)</f>
        <v>0</v>
      </c>
      <c r="F135" s="4"/>
      <c r="G135" s="26">
        <v>0</v>
      </c>
      <c r="H135" s="4"/>
      <c r="I135" s="4">
        <f t="shared" si="6"/>
        <v>0</v>
      </c>
      <c r="K135" s="77">
        <f t="shared" si="4"/>
        <v>0</v>
      </c>
      <c r="M135" s="26">
        <f>IFERROR(_xlfn.XLOOKUP(K135,'درآمد سود سهام'!$A$9:$A$9,'درآمد سود سهام'!$M$9:$M$9),0)</f>
        <v>0</v>
      </c>
      <c r="N135" s="4"/>
      <c r="O135" s="26">
        <f>IFERROR(_xlfn.XLOOKUP(A135,'درآمد ناشی از تغییر قیمت  '!$A$7:$A$200,'درآمد ناشی از تغییر قیمت  '!$Q$7:$Q$200),0)</f>
        <v>0</v>
      </c>
      <c r="P135" s="4"/>
      <c r="Q135" s="26">
        <v>-374141</v>
      </c>
      <c r="R135" s="4"/>
      <c r="S135" s="4">
        <f t="shared" si="7"/>
        <v>-374141</v>
      </c>
      <c r="T135" s="185"/>
      <c r="U135" s="77">
        <f t="shared" si="5"/>
        <v>-1.2351841655240064E-6</v>
      </c>
    </row>
    <row r="136" spans="1:21" s="179" customFormat="1" ht="61.5">
      <c r="A136" s="194" t="s">
        <v>208</v>
      </c>
      <c r="C136" s="26">
        <f>IFERROR(_xlfn.XLOOKUP(A136,'درآمد سود سهام'!$A$9:$A$9,'درآمد سود سهام'!$M$9:$M$9),0)</f>
        <v>0</v>
      </c>
      <c r="D136" s="4"/>
      <c r="E136" s="26">
        <f>IFERROR(_xlfn.XLOOKUP(A136,'درآمد ناشی از تغییر قیمت  '!$A$7:$A$200,'درآمد ناشی از تغییر قیمت  '!$I$7:$I$200),0)</f>
        <v>0</v>
      </c>
      <c r="F136" s="4"/>
      <c r="G136" s="26">
        <v>0</v>
      </c>
      <c r="H136" s="4"/>
      <c r="I136" s="4">
        <f t="shared" si="6"/>
        <v>0</v>
      </c>
      <c r="K136" s="77">
        <f t="shared" si="4"/>
        <v>0</v>
      </c>
      <c r="M136" s="26">
        <f>IFERROR(_xlfn.XLOOKUP(K136,'درآمد سود سهام'!$A$9:$A$9,'درآمد سود سهام'!$M$9:$M$9),0)</f>
        <v>0</v>
      </c>
      <c r="N136" s="4"/>
      <c r="O136" s="26">
        <f>IFERROR(_xlfn.XLOOKUP(A136,'درآمد ناشی از تغییر قیمت  '!$A$7:$A$200,'درآمد ناشی از تغییر قیمت  '!$Q$7:$Q$200),0)</f>
        <v>0</v>
      </c>
      <c r="P136" s="4"/>
      <c r="Q136" s="26">
        <v>-98160720</v>
      </c>
      <c r="R136" s="4"/>
      <c r="S136" s="4">
        <f t="shared" si="7"/>
        <v>-98160720</v>
      </c>
      <c r="T136" s="185"/>
      <c r="U136" s="77">
        <f t="shared" si="5"/>
        <v>-3.2406650706668245E-4</v>
      </c>
    </row>
    <row r="137" spans="1:21" s="179" customFormat="1" ht="61.5">
      <c r="A137" s="194" t="s">
        <v>162</v>
      </c>
      <c r="C137" s="26">
        <f>IFERROR(_xlfn.XLOOKUP(A137,'درآمد سود سهام'!$A$9:$A$9,'درآمد سود سهام'!$M$9:$M$9),0)</f>
        <v>0</v>
      </c>
      <c r="D137" s="4"/>
      <c r="E137" s="26">
        <f>IFERROR(_xlfn.XLOOKUP(A137,'درآمد ناشی از تغییر قیمت  '!$A$7:$A$200,'درآمد ناشی از تغییر قیمت  '!$I$7:$I$200),0)</f>
        <v>0</v>
      </c>
      <c r="F137" s="4"/>
      <c r="G137" s="26">
        <v>0</v>
      </c>
      <c r="H137" s="4"/>
      <c r="I137" s="4">
        <f t="shared" si="6"/>
        <v>0</v>
      </c>
      <c r="K137" s="77">
        <f t="shared" si="4"/>
        <v>0</v>
      </c>
      <c r="M137" s="26">
        <f>IFERROR(_xlfn.XLOOKUP(K137,'درآمد سود سهام'!$A$9:$A$9,'درآمد سود سهام'!$M$9:$M$9),0)</f>
        <v>0</v>
      </c>
      <c r="N137" s="4"/>
      <c r="O137" s="26">
        <f>IFERROR(_xlfn.XLOOKUP(A137,'درآمد ناشی از تغییر قیمت  '!$A$7:$A$200,'درآمد ناشی از تغییر قیمت  '!$Q$7:$Q$200),0)</f>
        <v>0</v>
      </c>
      <c r="P137" s="4"/>
      <c r="Q137" s="26">
        <v>-145579135</v>
      </c>
      <c r="R137" s="4"/>
      <c r="S137" s="4">
        <f t="shared" si="7"/>
        <v>-145579135</v>
      </c>
      <c r="T137" s="185"/>
      <c r="U137" s="77">
        <f t="shared" si="5"/>
        <v>-4.8061303728455762E-4</v>
      </c>
    </row>
    <row r="138" spans="1:21" s="179" customFormat="1" ht="61.5">
      <c r="A138" s="194" t="s">
        <v>207</v>
      </c>
      <c r="C138" s="26">
        <f>IFERROR(_xlfn.XLOOKUP(A138,'درآمد سود سهام'!$A$9:$A$9,'درآمد سود سهام'!$M$9:$M$9),0)</f>
        <v>0</v>
      </c>
      <c r="D138" s="4"/>
      <c r="E138" s="26">
        <f>IFERROR(_xlfn.XLOOKUP(A138,'درآمد ناشی از تغییر قیمت  '!$A$7:$A$200,'درآمد ناشی از تغییر قیمت  '!$I$7:$I$200),0)</f>
        <v>0</v>
      </c>
      <c r="F138" s="4"/>
      <c r="G138" s="26">
        <v>0</v>
      </c>
      <c r="H138" s="4"/>
      <c r="I138" s="4">
        <f t="shared" si="6"/>
        <v>0</v>
      </c>
      <c r="K138" s="77">
        <f t="shared" si="4"/>
        <v>0</v>
      </c>
      <c r="M138" s="26">
        <f>IFERROR(_xlfn.XLOOKUP(K138,'درآمد سود سهام'!$A$9:$A$9,'درآمد سود سهام'!$M$9:$M$9),0)</f>
        <v>0</v>
      </c>
      <c r="N138" s="4"/>
      <c r="O138" s="26">
        <f>IFERROR(_xlfn.XLOOKUP(A138,'درآمد ناشی از تغییر قیمت  '!$A$7:$A$200,'درآمد ناشی از تغییر قیمت  '!$Q$7:$Q$200),0)</f>
        <v>0</v>
      </c>
      <c r="P138" s="4"/>
      <c r="Q138" s="26">
        <v>-216379083</v>
      </c>
      <c r="R138" s="4"/>
      <c r="S138" s="4">
        <f t="shared" si="7"/>
        <v>-216379083</v>
      </c>
      <c r="T138" s="185"/>
      <c r="U138" s="77">
        <f t="shared" si="5"/>
        <v>-7.143510523364312E-4</v>
      </c>
    </row>
    <row r="139" spans="1:21" s="179" customFormat="1" ht="30.75">
      <c r="A139" s="194" t="s">
        <v>165</v>
      </c>
      <c r="C139" s="26">
        <f>IFERROR(_xlfn.XLOOKUP(A139,'درآمد سود سهام'!$A$9:$A$9,'درآمد سود سهام'!$M$9:$M$9),0)</f>
        <v>0</v>
      </c>
      <c r="D139" s="4"/>
      <c r="E139" s="26">
        <f>IFERROR(_xlfn.XLOOKUP(A139,'درآمد ناشی از تغییر قیمت  '!$A$7:$A$200,'درآمد ناشی از تغییر قیمت  '!$I$7:$I$200),0)</f>
        <v>0</v>
      </c>
      <c r="F139" s="4"/>
      <c r="G139" s="26">
        <v>0</v>
      </c>
      <c r="H139" s="4"/>
      <c r="I139" s="4">
        <f t="shared" si="6"/>
        <v>0</v>
      </c>
      <c r="K139" s="77">
        <f t="shared" ref="K139:K202" si="8">I139/44164414982</f>
        <v>0</v>
      </c>
      <c r="M139" s="26">
        <f>IFERROR(_xlfn.XLOOKUP(K139,'درآمد سود سهام'!$A$9:$A$9,'درآمد سود سهام'!$M$9:$M$9),0)</f>
        <v>0</v>
      </c>
      <c r="N139" s="4"/>
      <c r="O139" s="26">
        <f>IFERROR(_xlfn.XLOOKUP(A139,'درآمد ناشی از تغییر قیمت  '!$A$7:$A$200,'درآمد ناشی از تغییر قیمت  '!$Q$7:$Q$200),0)</f>
        <v>0</v>
      </c>
      <c r="P139" s="4"/>
      <c r="Q139" s="26">
        <v>-751848891</v>
      </c>
      <c r="R139" s="4"/>
      <c r="S139" s="4">
        <f t="shared" si="7"/>
        <v>-751848891</v>
      </c>
      <c r="T139" s="185"/>
      <c r="U139" s="77">
        <f t="shared" ref="U139:U202" si="9">S139/302903008671</f>
        <v>-2.4821440179771388E-3</v>
      </c>
    </row>
    <row r="140" spans="1:21" s="179" customFormat="1" ht="30.75">
      <c r="A140" s="194" t="s">
        <v>233</v>
      </c>
      <c r="C140" s="26">
        <f>IFERROR(_xlfn.XLOOKUP(A140,'درآمد سود سهام'!$A$9:$A$9,'درآمد سود سهام'!$M$9:$M$9),0)</f>
        <v>0</v>
      </c>
      <c r="D140" s="4"/>
      <c r="E140" s="26">
        <f>IFERROR(_xlfn.XLOOKUP(A140,'درآمد ناشی از تغییر قیمت  '!$A$7:$A$200,'درآمد ناشی از تغییر قیمت  '!$I$7:$I$200),0)</f>
        <v>0</v>
      </c>
      <c r="F140" s="4"/>
      <c r="G140" s="26">
        <v>0</v>
      </c>
      <c r="H140" s="4"/>
      <c r="I140" s="4">
        <f t="shared" ref="I140:I203" si="10">G140+E140+C140</f>
        <v>0</v>
      </c>
      <c r="K140" s="77">
        <f t="shared" si="8"/>
        <v>0</v>
      </c>
      <c r="M140" s="26">
        <f>IFERROR(_xlfn.XLOOKUP(K140,'درآمد سود سهام'!$A$9:$A$9,'درآمد سود سهام'!$M$9:$M$9),0)</f>
        <v>0</v>
      </c>
      <c r="N140" s="4"/>
      <c r="O140" s="26">
        <f>IFERROR(_xlfn.XLOOKUP(A140,'درآمد ناشی از تغییر قیمت  '!$A$7:$A$200,'درآمد ناشی از تغییر قیمت  '!$Q$7:$Q$200),0)</f>
        <v>0</v>
      </c>
      <c r="P140" s="4"/>
      <c r="Q140" s="26">
        <v>-67358451</v>
      </c>
      <c r="R140" s="4"/>
      <c r="S140" s="4">
        <f t="shared" ref="S140:S203" si="11">Q140+O140+M140</f>
        <v>-67358451</v>
      </c>
      <c r="T140" s="185"/>
      <c r="U140" s="77">
        <f t="shared" si="9"/>
        <v>-2.22376302221421E-4</v>
      </c>
    </row>
    <row r="141" spans="1:21" s="179" customFormat="1" ht="30.75">
      <c r="A141" s="194" t="s">
        <v>296</v>
      </c>
      <c r="C141" s="26">
        <f>IFERROR(_xlfn.XLOOKUP(A141,'درآمد سود سهام'!$A$9:$A$9,'درآمد سود سهام'!$M$9:$M$9),0)</f>
        <v>0</v>
      </c>
      <c r="D141" s="4"/>
      <c r="E141" s="26">
        <f>IFERROR(_xlfn.XLOOKUP(A141,'درآمد ناشی از تغییر قیمت  '!$A$7:$A$200,'درآمد ناشی از تغییر قیمت  '!$I$7:$I$200),0)</f>
        <v>0</v>
      </c>
      <c r="F141" s="4"/>
      <c r="G141" s="26">
        <v>0</v>
      </c>
      <c r="H141" s="4"/>
      <c r="I141" s="4">
        <f t="shared" si="10"/>
        <v>0</v>
      </c>
      <c r="K141" s="77">
        <f t="shared" si="8"/>
        <v>0</v>
      </c>
      <c r="M141" s="26">
        <f>IFERROR(_xlfn.XLOOKUP(K141,'درآمد سود سهام'!$A$9:$A$9,'درآمد سود سهام'!$M$9:$M$9),0)</f>
        <v>0</v>
      </c>
      <c r="N141" s="4"/>
      <c r="O141" s="26">
        <f>IFERROR(_xlfn.XLOOKUP(A141,'درآمد ناشی از تغییر قیمت  '!$A$7:$A$200,'درآمد ناشی از تغییر قیمت  '!$Q$7:$Q$200),0)</f>
        <v>0</v>
      </c>
      <c r="P141" s="4"/>
      <c r="Q141" s="26">
        <v>-334879018</v>
      </c>
      <c r="R141" s="4"/>
      <c r="S141" s="4">
        <f t="shared" si="11"/>
        <v>-334879018</v>
      </c>
      <c r="T141" s="185"/>
      <c r="U141" s="77">
        <f t="shared" si="9"/>
        <v>-1.1055651756953361E-3</v>
      </c>
    </row>
    <row r="142" spans="1:21" s="179" customFormat="1" ht="30.75">
      <c r="A142" s="194" t="s">
        <v>244</v>
      </c>
      <c r="C142" s="26">
        <f>IFERROR(_xlfn.XLOOKUP(A142,'درآمد سود سهام'!$A$9:$A$9,'درآمد سود سهام'!$M$9:$M$9),0)</f>
        <v>0</v>
      </c>
      <c r="D142" s="4"/>
      <c r="E142" s="26">
        <f>IFERROR(_xlfn.XLOOKUP(A142,'درآمد ناشی از تغییر قیمت  '!$A$7:$A$200,'درآمد ناشی از تغییر قیمت  '!$I$7:$I$200),0)</f>
        <v>0</v>
      </c>
      <c r="F142" s="4"/>
      <c r="G142" s="26">
        <v>0</v>
      </c>
      <c r="H142" s="4"/>
      <c r="I142" s="4">
        <f t="shared" si="10"/>
        <v>0</v>
      </c>
      <c r="K142" s="77">
        <f t="shared" si="8"/>
        <v>0</v>
      </c>
      <c r="M142" s="26">
        <f>IFERROR(_xlfn.XLOOKUP(K142,'درآمد سود سهام'!$A$9:$A$9,'درآمد سود سهام'!$M$9:$M$9),0)</f>
        <v>0</v>
      </c>
      <c r="N142" s="4"/>
      <c r="O142" s="26">
        <f>IFERROR(_xlfn.XLOOKUP(A142,'درآمد ناشی از تغییر قیمت  '!$A$7:$A$200,'درآمد ناشی از تغییر قیمت  '!$Q$7:$Q$200),0)</f>
        <v>0</v>
      </c>
      <c r="P142" s="4"/>
      <c r="Q142" s="26">
        <v>-127130828</v>
      </c>
      <c r="R142" s="4"/>
      <c r="S142" s="4">
        <f t="shared" si="11"/>
        <v>-127130828</v>
      </c>
      <c r="T142" s="185"/>
      <c r="U142" s="77">
        <f t="shared" si="9"/>
        <v>-4.1970803973784211E-4</v>
      </c>
    </row>
    <row r="143" spans="1:21" s="179" customFormat="1" ht="30.75">
      <c r="A143" s="194" t="s">
        <v>300</v>
      </c>
      <c r="C143" s="26">
        <f>IFERROR(_xlfn.XLOOKUP(A143,'درآمد سود سهام'!$A$9:$A$9,'درآمد سود سهام'!$M$9:$M$9),0)</f>
        <v>0</v>
      </c>
      <c r="D143" s="4"/>
      <c r="E143" s="26">
        <f>IFERROR(_xlfn.XLOOKUP(A143,'درآمد ناشی از تغییر قیمت  '!$A$7:$A$200,'درآمد ناشی از تغییر قیمت  '!$I$7:$I$200),0)</f>
        <v>0</v>
      </c>
      <c r="F143" s="4"/>
      <c r="G143" s="26">
        <v>0</v>
      </c>
      <c r="H143" s="4"/>
      <c r="I143" s="4">
        <f t="shared" si="10"/>
        <v>0</v>
      </c>
      <c r="K143" s="77">
        <f t="shared" si="8"/>
        <v>0</v>
      </c>
      <c r="M143" s="26">
        <f>IFERROR(_xlfn.XLOOKUP(K143,'درآمد سود سهام'!$A$9:$A$9,'درآمد سود سهام'!$M$9:$M$9),0)</f>
        <v>0</v>
      </c>
      <c r="N143" s="4"/>
      <c r="O143" s="26">
        <f>IFERROR(_xlfn.XLOOKUP(A143,'درآمد ناشی از تغییر قیمت  '!$A$7:$A$200,'درآمد ناشی از تغییر قیمت  '!$Q$7:$Q$200),0)</f>
        <v>0</v>
      </c>
      <c r="P143" s="4"/>
      <c r="Q143" s="26">
        <v>-78753175</v>
      </c>
      <c r="R143" s="4"/>
      <c r="S143" s="4">
        <f t="shared" si="11"/>
        <v>-78753175</v>
      </c>
      <c r="T143" s="185"/>
      <c r="U143" s="77">
        <f t="shared" si="9"/>
        <v>-2.5999469383131238E-4</v>
      </c>
    </row>
    <row r="144" spans="1:21" s="179" customFormat="1" ht="30.75">
      <c r="A144" s="194" t="s">
        <v>354</v>
      </c>
      <c r="C144" s="26">
        <f>IFERROR(_xlfn.XLOOKUP(A144,'درآمد سود سهام'!$A$9:$A$9,'درآمد سود سهام'!$M$9:$M$9),0)</f>
        <v>0</v>
      </c>
      <c r="D144" s="4"/>
      <c r="E144" s="26">
        <f>IFERROR(_xlfn.XLOOKUP(A144,'درآمد ناشی از تغییر قیمت  '!$A$7:$A$200,'درآمد ناشی از تغییر قیمت  '!$I$7:$I$200),0)</f>
        <v>0</v>
      </c>
      <c r="F144" s="4"/>
      <c r="G144" s="26">
        <v>0</v>
      </c>
      <c r="H144" s="4"/>
      <c r="I144" s="4">
        <f t="shared" si="10"/>
        <v>0</v>
      </c>
      <c r="K144" s="77">
        <f t="shared" si="8"/>
        <v>0</v>
      </c>
      <c r="M144" s="26">
        <f>IFERROR(_xlfn.XLOOKUP(K144,'درآمد سود سهام'!$A$9:$A$9,'درآمد سود سهام'!$M$9:$M$9),0)</f>
        <v>0</v>
      </c>
      <c r="N144" s="4"/>
      <c r="O144" s="26">
        <f>IFERROR(_xlfn.XLOOKUP(A144,'درآمد ناشی از تغییر قیمت  '!$A$7:$A$200,'درآمد ناشی از تغییر قیمت  '!$Q$7:$Q$200),0)</f>
        <v>0</v>
      </c>
      <c r="P144" s="4"/>
      <c r="Q144" s="26">
        <v>-1598945096</v>
      </c>
      <c r="R144" s="4"/>
      <c r="S144" s="4">
        <f t="shared" si="11"/>
        <v>-1598945096</v>
      </c>
      <c r="T144" s="185"/>
      <c r="U144" s="77">
        <f t="shared" si="9"/>
        <v>-5.2787362628566826E-3</v>
      </c>
    </row>
    <row r="145" spans="1:21" s="179" customFormat="1" ht="30.75">
      <c r="A145" s="194" t="s">
        <v>374</v>
      </c>
      <c r="C145" s="26">
        <f>IFERROR(_xlfn.XLOOKUP(A145,'درآمد سود سهام'!$A$9:$A$9,'درآمد سود سهام'!$M$9:$M$9),0)</f>
        <v>0</v>
      </c>
      <c r="D145" s="4"/>
      <c r="E145" s="26">
        <f>IFERROR(_xlfn.XLOOKUP(A145,'درآمد ناشی از تغییر قیمت  '!$A$7:$A$200,'درآمد ناشی از تغییر قیمت  '!$I$7:$I$200),0)</f>
        <v>0</v>
      </c>
      <c r="F145" s="4"/>
      <c r="G145" s="26">
        <v>0</v>
      </c>
      <c r="H145" s="4"/>
      <c r="I145" s="4">
        <f t="shared" si="10"/>
        <v>0</v>
      </c>
      <c r="K145" s="77">
        <f t="shared" si="8"/>
        <v>0</v>
      </c>
      <c r="M145" s="26">
        <f>IFERROR(_xlfn.XLOOKUP(K145,'درآمد سود سهام'!$A$9:$A$9,'درآمد سود سهام'!$M$9:$M$9),0)</f>
        <v>0</v>
      </c>
      <c r="N145" s="4"/>
      <c r="O145" s="26">
        <f>IFERROR(_xlfn.XLOOKUP(A145,'درآمد ناشی از تغییر قیمت  '!$A$7:$A$200,'درآمد ناشی از تغییر قیمت  '!$Q$7:$Q$200),0)</f>
        <v>0</v>
      </c>
      <c r="P145" s="4"/>
      <c r="Q145" s="26">
        <v>67647856</v>
      </c>
      <c r="R145" s="4"/>
      <c r="S145" s="4">
        <f t="shared" si="11"/>
        <v>67647856</v>
      </c>
      <c r="T145" s="185"/>
      <c r="U145" s="77">
        <f t="shared" si="9"/>
        <v>2.2333174007352347E-4</v>
      </c>
    </row>
    <row r="146" spans="1:21" s="179" customFormat="1" ht="30.75">
      <c r="A146" s="194" t="s">
        <v>181</v>
      </c>
      <c r="C146" s="26">
        <f>IFERROR(_xlfn.XLOOKUP(A146,'درآمد سود سهام'!$A$9:$A$9,'درآمد سود سهام'!$M$9:$M$9),0)</f>
        <v>0</v>
      </c>
      <c r="D146" s="4"/>
      <c r="E146" s="26">
        <f>IFERROR(_xlfn.XLOOKUP(A146,'درآمد ناشی از تغییر قیمت  '!$A$7:$A$200,'درآمد ناشی از تغییر قیمت  '!$I$7:$I$200),0)</f>
        <v>0</v>
      </c>
      <c r="F146" s="4"/>
      <c r="G146" s="26">
        <v>0</v>
      </c>
      <c r="H146" s="4"/>
      <c r="I146" s="4">
        <f t="shared" si="10"/>
        <v>0</v>
      </c>
      <c r="K146" s="77">
        <f t="shared" si="8"/>
        <v>0</v>
      </c>
      <c r="M146" s="26">
        <f>IFERROR(_xlfn.XLOOKUP(K146,'درآمد سود سهام'!$A$9:$A$9,'درآمد سود سهام'!$M$9:$M$9),0)</f>
        <v>0</v>
      </c>
      <c r="N146" s="4"/>
      <c r="O146" s="26">
        <f>IFERROR(_xlfn.XLOOKUP(A146,'درآمد ناشی از تغییر قیمت  '!$A$7:$A$200,'درآمد ناشی از تغییر قیمت  '!$Q$7:$Q$200),0)</f>
        <v>0</v>
      </c>
      <c r="P146" s="4"/>
      <c r="Q146" s="26">
        <v>-1144005509</v>
      </c>
      <c r="R146" s="4"/>
      <c r="S146" s="4">
        <f t="shared" si="11"/>
        <v>-1144005509</v>
      </c>
      <c r="T146" s="185"/>
      <c r="U146" s="77">
        <f t="shared" si="9"/>
        <v>-3.7768047072869082E-3</v>
      </c>
    </row>
    <row r="147" spans="1:21" s="179" customFormat="1" ht="30.75">
      <c r="A147" s="194" t="s">
        <v>160</v>
      </c>
      <c r="C147" s="26">
        <f>IFERROR(_xlfn.XLOOKUP(A147,'درآمد سود سهام'!$A$9:$A$9,'درآمد سود سهام'!$M$9:$M$9),0)</f>
        <v>0</v>
      </c>
      <c r="D147" s="4"/>
      <c r="E147" s="26">
        <f>IFERROR(_xlfn.XLOOKUP(A147,'درآمد ناشی از تغییر قیمت  '!$A$7:$A$200,'درآمد ناشی از تغییر قیمت  '!$I$7:$I$200),0)</f>
        <v>0</v>
      </c>
      <c r="F147" s="4"/>
      <c r="G147" s="26">
        <v>0</v>
      </c>
      <c r="H147" s="4"/>
      <c r="I147" s="4">
        <f t="shared" si="10"/>
        <v>0</v>
      </c>
      <c r="K147" s="77">
        <f t="shared" si="8"/>
        <v>0</v>
      </c>
      <c r="M147" s="26">
        <f>IFERROR(_xlfn.XLOOKUP(K147,'درآمد سود سهام'!$A$9:$A$9,'درآمد سود سهام'!$M$9:$M$9),0)</f>
        <v>0</v>
      </c>
      <c r="N147" s="4"/>
      <c r="O147" s="26">
        <f>IFERROR(_xlfn.XLOOKUP(A147,'درآمد ناشی از تغییر قیمت  '!$A$7:$A$200,'درآمد ناشی از تغییر قیمت  '!$Q$7:$Q$200),0)</f>
        <v>0</v>
      </c>
      <c r="P147" s="4"/>
      <c r="Q147" s="26">
        <v>-452539504</v>
      </c>
      <c r="R147" s="4"/>
      <c r="S147" s="4">
        <f t="shared" si="11"/>
        <v>-452539504</v>
      </c>
      <c r="T147" s="185"/>
      <c r="U147" s="77">
        <f t="shared" si="9"/>
        <v>-1.4940079531911437E-3</v>
      </c>
    </row>
    <row r="148" spans="1:21" s="179" customFormat="1" ht="30.75">
      <c r="A148" s="194" t="s">
        <v>184</v>
      </c>
      <c r="C148" s="26">
        <f>IFERROR(_xlfn.XLOOKUP(A148,'درآمد سود سهام'!$A$9:$A$9,'درآمد سود سهام'!$M$9:$M$9),0)</f>
        <v>0</v>
      </c>
      <c r="D148" s="4"/>
      <c r="E148" s="26">
        <f>IFERROR(_xlfn.XLOOKUP(A148,'درآمد ناشی از تغییر قیمت  '!$A$7:$A$200,'درآمد ناشی از تغییر قیمت  '!$I$7:$I$200),0)</f>
        <v>0</v>
      </c>
      <c r="F148" s="4"/>
      <c r="G148" s="26">
        <v>0</v>
      </c>
      <c r="H148" s="4"/>
      <c r="I148" s="4">
        <f t="shared" si="10"/>
        <v>0</v>
      </c>
      <c r="K148" s="77">
        <f t="shared" si="8"/>
        <v>0</v>
      </c>
      <c r="M148" s="26">
        <f>IFERROR(_xlfn.XLOOKUP(K148,'درآمد سود سهام'!$A$9:$A$9,'درآمد سود سهام'!$M$9:$M$9),0)</f>
        <v>0</v>
      </c>
      <c r="N148" s="4"/>
      <c r="O148" s="26">
        <f>IFERROR(_xlfn.XLOOKUP(A148,'درآمد ناشی از تغییر قیمت  '!$A$7:$A$200,'درآمد ناشی از تغییر قیمت  '!$Q$7:$Q$200),0)</f>
        <v>0</v>
      </c>
      <c r="P148" s="4"/>
      <c r="Q148" s="26">
        <v>-359774886</v>
      </c>
      <c r="R148" s="4"/>
      <c r="S148" s="4">
        <f t="shared" si="11"/>
        <v>-359774886</v>
      </c>
      <c r="T148" s="185"/>
      <c r="U148" s="77">
        <f t="shared" si="9"/>
        <v>-1.1877560661365755E-3</v>
      </c>
    </row>
    <row r="149" spans="1:21" s="179" customFormat="1" ht="30.75">
      <c r="A149" s="194" t="s">
        <v>189</v>
      </c>
      <c r="C149" s="26">
        <f>IFERROR(_xlfn.XLOOKUP(A149,'درآمد سود سهام'!$A$9:$A$9,'درآمد سود سهام'!$M$9:$M$9),0)</f>
        <v>0</v>
      </c>
      <c r="D149" s="4"/>
      <c r="E149" s="26">
        <f>IFERROR(_xlfn.XLOOKUP(A149,'درآمد ناشی از تغییر قیمت  '!$A$7:$A$200,'درآمد ناشی از تغییر قیمت  '!$I$7:$I$200),0)</f>
        <v>0</v>
      </c>
      <c r="F149" s="4"/>
      <c r="G149" s="26">
        <v>0</v>
      </c>
      <c r="H149" s="4"/>
      <c r="I149" s="4">
        <f t="shared" si="10"/>
        <v>0</v>
      </c>
      <c r="K149" s="77">
        <f t="shared" si="8"/>
        <v>0</v>
      </c>
      <c r="M149" s="26">
        <f>IFERROR(_xlfn.XLOOKUP(K149,'درآمد سود سهام'!$A$9:$A$9,'درآمد سود سهام'!$M$9:$M$9),0)</f>
        <v>0</v>
      </c>
      <c r="N149" s="4"/>
      <c r="O149" s="26">
        <f>IFERROR(_xlfn.XLOOKUP(A149,'درآمد ناشی از تغییر قیمت  '!$A$7:$A$200,'درآمد ناشی از تغییر قیمت  '!$Q$7:$Q$200),0)</f>
        <v>0</v>
      </c>
      <c r="P149" s="4"/>
      <c r="Q149" s="26">
        <v>-393277788</v>
      </c>
      <c r="R149" s="4"/>
      <c r="S149" s="4">
        <f t="shared" si="11"/>
        <v>-393277788</v>
      </c>
      <c r="T149" s="185"/>
      <c r="U149" s="77">
        <f t="shared" si="9"/>
        <v>-1.2983621051686587E-3</v>
      </c>
    </row>
    <row r="150" spans="1:21" s="179" customFormat="1" ht="30.75">
      <c r="A150" s="194" t="s">
        <v>361</v>
      </c>
      <c r="C150" s="26">
        <f>IFERROR(_xlfn.XLOOKUP(A150,'درآمد سود سهام'!$A$9:$A$9,'درآمد سود سهام'!$M$9:$M$9),0)</f>
        <v>0</v>
      </c>
      <c r="D150" s="4"/>
      <c r="E150" s="26">
        <f>IFERROR(_xlfn.XLOOKUP(A150,'درآمد ناشی از تغییر قیمت  '!$A$7:$A$200,'درآمد ناشی از تغییر قیمت  '!$I$7:$I$200),0)</f>
        <v>0</v>
      </c>
      <c r="F150" s="4"/>
      <c r="G150" s="26">
        <v>0</v>
      </c>
      <c r="H150" s="4"/>
      <c r="I150" s="4">
        <f t="shared" si="10"/>
        <v>0</v>
      </c>
      <c r="K150" s="77">
        <f t="shared" si="8"/>
        <v>0</v>
      </c>
      <c r="M150" s="26">
        <f>IFERROR(_xlfn.XLOOKUP(K150,'درآمد سود سهام'!$A$9:$A$9,'درآمد سود سهام'!$M$9:$M$9),0)</f>
        <v>0</v>
      </c>
      <c r="N150" s="4"/>
      <c r="O150" s="26">
        <f>IFERROR(_xlfn.XLOOKUP(A150,'درآمد ناشی از تغییر قیمت  '!$A$7:$A$200,'درآمد ناشی از تغییر قیمت  '!$Q$7:$Q$200),0)</f>
        <v>0</v>
      </c>
      <c r="P150" s="4"/>
      <c r="Q150" s="26">
        <v>-514448414</v>
      </c>
      <c r="R150" s="4"/>
      <c r="S150" s="4">
        <f t="shared" si="11"/>
        <v>-514448414</v>
      </c>
      <c r="T150" s="185"/>
      <c r="U150" s="77">
        <f t="shared" si="9"/>
        <v>-1.6983932125902762E-3</v>
      </c>
    </row>
    <row r="151" spans="1:21" s="179" customFormat="1" ht="30.75">
      <c r="A151" s="194" t="s">
        <v>385</v>
      </c>
      <c r="C151" s="26">
        <f>IFERROR(_xlfn.XLOOKUP(A151,'درآمد سود سهام'!$A$9:$A$9,'درآمد سود سهام'!$M$9:$M$9),0)</f>
        <v>0</v>
      </c>
      <c r="D151" s="4"/>
      <c r="E151" s="26">
        <f>IFERROR(_xlfn.XLOOKUP(A151,'درآمد ناشی از تغییر قیمت  '!$A$7:$A$200,'درآمد ناشی از تغییر قیمت  '!$I$7:$I$200),0)</f>
        <v>0</v>
      </c>
      <c r="F151" s="4"/>
      <c r="G151" s="26">
        <v>0</v>
      </c>
      <c r="H151" s="4"/>
      <c r="I151" s="4">
        <f t="shared" si="10"/>
        <v>0</v>
      </c>
      <c r="K151" s="77">
        <f t="shared" si="8"/>
        <v>0</v>
      </c>
      <c r="M151" s="26">
        <f>IFERROR(_xlfn.XLOOKUP(K151,'درآمد سود سهام'!$A$9:$A$9,'درآمد سود سهام'!$M$9:$M$9),0)</f>
        <v>0</v>
      </c>
      <c r="N151" s="4"/>
      <c r="O151" s="26">
        <f>IFERROR(_xlfn.XLOOKUP(A151,'درآمد ناشی از تغییر قیمت  '!$A$7:$A$200,'درآمد ناشی از تغییر قیمت  '!$Q$7:$Q$200),0)</f>
        <v>0</v>
      </c>
      <c r="P151" s="4"/>
      <c r="Q151" s="26">
        <v>-1636134058</v>
      </c>
      <c r="R151" s="4"/>
      <c r="S151" s="4">
        <f t="shared" si="11"/>
        <v>-1636134058</v>
      </c>
      <c r="T151" s="185"/>
      <c r="U151" s="77">
        <f t="shared" si="9"/>
        <v>-5.4015114117836223E-3</v>
      </c>
    </row>
    <row r="152" spans="1:21" s="179" customFormat="1" ht="30.75">
      <c r="A152" s="194" t="s">
        <v>402</v>
      </c>
      <c r="C152" s="26">
        <f>IFERROR(_xlfn.XLOOKUP(A152,'درآمد سود سهام'!$A$9:$A$9,'درآمد سود سهام'!$M$9:$M$9),0)</f>
        <v>0</v>
      </c>
      <c r="D152" s="4"/>
      <c r="E152" s="26">
        <f>IFERROR(_xlfn.XLOOKUP(A152,'درآمد ناشی از تغییر قیمت  '!$A$7:$A$200,'درآمد ناشی از تغییر قیمت  '!$I$7:$I$200),0)</f>
        <v>0</v>
      </c>
      <c r="F152" s="4"/>
      <c r="G152" s="26">
        <v>0</v>
      </c>
      <c r="H152" s="4"/>
      <c r="I152" s="4">
        <f t="shared" si="10"/>
        <v>0</v>
      </c>
      <c r="K152" s="77">
        <f t="shared" si="8"/>
        <v>0</v>
      </c>
      <c r="M152" s="26">
        <f>IFERROR(_xlfn.XLOOKUP(K152,'درآمد سود سهام'!$A$9:$A$9,'درآمد سود سهام'!$M$9:$M$9),0)</f>
        <v>0</v>
      </c>
      <c r="N152" s="4"/>
      <c r="O152" s="26">
        <f>IFERROR(_xlfn.XLOOKUP(A152,'درآمد ناشی از تغییر قیمت  '!$A$7:$A$200,'درآمد ناشی از تغییر قیمت  '!$Q$7:$Q$200),0)</f>
        <v>0</v>
      </c>
      <c r="P152" s="4"/>
      <c r="Q152" s="26">
        <v>-2134834813</v>
      </c>
      <c r="R152" s="4"/>
      <c r="S152" s="4">
        <f t="shared" si="11"/>
        <v>-2134834813</v>
      </c>
      <c r="T152" s="185"/>
      <c r="U152" s="77">
        <f t="shared" si="9"/>
        <v>-7.0479155105348072E-3</v>
      </c>
    </row>
    <row r="153" spans="1:21" s="179" customFormat="1" ht="30.75">
      <c r="A153" s="194" t="s">
        <v>459</v>
      </c>
      <c r="C153" s="26">
        <f>IFERROR(_xlfn.XLOOKUP(A153,'درآمد سود سهام'!$A$9:$A$9,'درآمد سود سهام'!$M$9:$M$9),0)</f>
        <v>0</v>
      </c>
      <c r="D153" s="4"/>
      <c r="E153" s="26">
        <f>IFERROR(_xlfn.XLOOKUP(A153,'درآمد ناشی از تغییر قیمت  '!$A$7:$A$200,'درآمد ناشی از تغییر قیمت  '!$I$7:$I$200),0)</f>
        <v>0</v>
      </c>
      <c r="F153" s="4"/>
      <c r="G153" s="26">
        <v>0</v>
      </c>
      <c r="H153" s="4"/>
      <c r="I153" s="4">
        <f t="shared" si="10"/>
        <v>0</v>
      </c>
      <c r="K153" s="77">
        <f t="shared" si="8"/>
        <v>0</v>
      </c>
      <c r="M153" s="26">
        <f>IFERROR(_xlfn.XLOOKUP(K153,'درآمد سود سهام'!$A$9:$A$9,'درآمد سود سهام'!$M$9:$M$9),0)</f>
        <v>0</v>
      </c>
      <c r="N153" s="4"/>
      <c r="O153" s="26">
        <f>IFERROR(_xlfn.XLOOKUP(A153,'درآمد ناشی از تغییر قیمت  '!$A$7:$A$200,'درآمد ناشی از تغییر قیمت  '!$Q$7:$Q$200),0)</f>
        <v>0</v>
      </c>
      <c r="P153" s="4"/>
      <c r="Q153" s="26">
        <v>-3063985823</v>
      </c>
      <c r="R153" s="4"/>
      <c r="S153" s="4">
        <f t="shared" si="11"/>
        <v>-3063985823</v>
      </c>
      <c r="T153" s="185"/>
      <c r="U153" s="77">
        <f t="shared" si="9"/>
        <v>-1.0115402407006023E-2</v>
      </c>
    </row>
    <row r="154" spans="1:21" s="179" customFormat="1" ht="30.75">
      <c r="A154" s="194" t="s">
        <v>218</v>
      </c>
      <c r="C154" s="26">
        <f>IFERROR(_xlfn.XLOOKUP(A154,'درآمد سود سهام'!$A$9:$A$9,'درآمد سود سهام'!$M$9:$M$9),0)</f>
        <v>0</v>
      </c>
      <c r="D154" s="4"/>
      <c r="E154" s="26">
        <f>IFERROR(_xlfn.XLOOKUP(A154,'درآمد ناشی از تغییر قیمت  '!$A$7:$A$200,'درآمد ناشی از تغییر قیمت  '!$I$7:$I$200),0)</f>
        <v>0</v>
      </c>
      <c r="F154" s="4"/>
      <c r="G154" s="26">
        <v>0</v>
      </c>
      <c r="H154" s="4"/>
      <c r="I154" s="4">
        <f t="shared" si="10"/>
        <v>0</v>
      </c>
      <c r="K154" s="77">
        <f t="shared" si="8"/>
        <v>0</v>
      </c>
      <c r="M154" s="26">
        <f>IFERROR(_xlfn.XLOOKUP(K154,'درآمد سود سهام'!$A$9:$A$9,'درآمد سود سهام'!$M$9:$M$9),0)</f>
        <v>0</v>
      </c>
      <c r="N154" s="4"/>
      <c r="O154" s="26">
        <f>IFERROR(_xlfn.XLOOKUP(A154,'درآمد ناشی از تغییر قیمت  '!$A$7:$A$200,'درآمد ناشی از تغییر قیمت  '!$Q$7:$Q$200),0)</f>
        <v>0</v>
      </c>
      <c r="P154" s="4"/>
      <c r="Q154" s="26">
        <v>-486090673</v>
      </c>
      <c r="R154" s="4"/>
      <c r="S154" s="4">
        <f t="shared" si="11"/>
        <v>-486090673</v>
      </c>
      <c r="T154" s="185"/>
      <c r="U154" s="77">
        <f t="shared" si="9"/>
        <v>-1.6047733402607778E-3</v>
      </c>
    </row>
    <row r="155" spans="1:21" s="179" customFormat="1" ht="30.75">
      <c r="A155" s="194" t="s">
        <v>180</v>
      </c>
      <c r="C155" s="26">
        <f>IFERROR(_xlfn.XLOOKUP(A155,'درآمد سود سهام'!$A$9:$A$9,'درآمد سود سهام'!$M$9:$M$9),0)</f>
        <v>0</v>
      </c>
      <c r="D155" s="4"/>
      <c r="E155" s="26">
        <f>IFERROR(_xlfn.XLOOKUP(A155,'درآمد ناشی از تغییر قیمت  '!$A$7:$A$200,'درآمد ناشی از تغییر قیمت  '!$I$7:$I$200),0)</f>
        <v>0</v>
      </c>
      <c r="F155" s="4"/>
      <c r="G155" s="26">
        <v>0</v>
      </c>
      <c r="H155" s="4"/>
      <c r="I155" s="4">
        <f t="shared" si="10"/>
        <v>0</v>
      </c>
      <c r="K155" s="77">
        <f t="shared" si="8"/>
        <v>0</v>
      </c>
      <c r="M155" s="26">
        <f>IFERROR(_xlfn.XLOOKUP(K155,'درآمد سود سهام'!$A$9:$A$9,'درآمد سود سهام'!$M$9:$M$9),0)</f>
        <v>0</v>
      </c>
      <c r="N155" s="4"/>
      <c r="O155" s="26">
        <f>IFERROR(_xlfn.XLOOKUP(A155,'درآمد ناشی از تغییر قیمت  '!$A$7:$A$200,'درآمد ناشی از تغییر قیمت  '!$Q$7:$Q$200),0)</f>
        <v>0</v>
      </c>
      <c r="P155" s="4"/>
      <c r="Q155" s="26">
        <v>-219944537</v>
      </c>
      <c r="R155" s="4"/>
      <c r="S155" s="4">
        <f t="shared" si="11"/>
        <v>-219944537</v>
      </c>
      <c r="T155" s="185"/>
      <c r="U155" s="77">
        <f t="shared" si="9"/>
        <v>-7.2612199517269949E-4</v>
      </c>
    </row>
    <row r="156" spans="1:21" s="179" customFormat="1" ht="30.75">
      <c r="A156" s="194" t="s">
        <v>241</v>
      </c>
      <c r="C156" s="26">
        <f>IFERROR(_xlfn.XLOOKUP(A156,'درآمد سود سهام'!$A$9:$A$9,'درآمد سود سهام'!$M$9:$M$9),0)</f>
        <v>0</v>
      </c>
      <c r="D156" s="4"/>
      <c r="E156" s="26">
        <f>IFERROR(_xlfn.XLOOKUP(A156,'درآمد ناشی از تغییر قیمت  '!$A$7:$A$200,'درآمد ناشی از تغییر قیمت  '!$I$7:$I$200),0)</f>
        <v>0</v>
      </c>
      <c r="F156" s="4"/>
      <c r="G156" s="26">
        <v>0</v>
      </c>
      <c r="H156" s="4"/>
      <c r="I156" s="4">
        <f t="shared" si="10"/>
        <v>0</v>
      </c>
      <c r="K156" s="77">
        <f t="shared" si="8"/>
        <v>0</v>
      </c>
      <c r="M156" s="26">
        <f>IFERROR(_xlfn.XLOOKUP(K156,'درآمد سود سهام'!$A$9:$A$9,'درآمد سود سهام'!$M$9:$M$9),0)</f>
        <v>0</v>
      </c>
      <c r="N156" s="4"/>
      <c r="O156" s="26">
        <f>IFERROR(_xlfn.XLOOKUP(A156,'درآمد ناشی از تغییر قیمت  '!$A$7:$A$200,'درآمد ناشی از تغییر قیمت  '!$Q$7:$Q$200),0)</f>
        <v>0</v>
      </c>
      <c r="P156" s="4"/>
      <c r="Q156" s="26">
        <v>-112730685</v>
      </c>
      <c r="R156" s="4"/>
      <c r="S156" s="4">
        <f t="shared" si="11"/>
        <v>-112730685</v>
      </c>
      <c r="T156" s="185"/>
      <c r="U156" s="77">
        <f t="shared" si="9"/>
        <v>-3.72167597458377E-4</v>
      </c>
    </row>
    <row r="157" spans="1:21" s="179" customFormat="1" ht="30.75">
      <c r="A157" s="194" t="s">
        <v>366</v>
      </c>
      <c r="C157" s="26">
        <f>IFERROR(_xlfn.XLOOKUP(A157,'درآمد سود سهام'!$A$9:$A$9,'درآمد سود سهام'!$M$9:$M$9),0)</f>
        <v>0</v>
      </c>
      <c r="D157" s="4"/>
      <c r="E157" s="26">
        <f>IFERROR(_xlfn.XLOOKUP(A157,'درآمد ناشی از تغییر قیمت  '!$A$7:$A$200,'درآمد ناشی از تغییر قیمت  '!$I$7:$I$200),0)</f>
        <v>0</v>
      </c>
      <c r="F157" s="4"/>
      <c r="G157" s="26">
        <v>0</v>
      </c>
      <c r="H157" s="4"/>
      <c r="I157" s="4">
        <f t="shared" si="10"/>
        <v>0</v>
      </c>
      <c r="K157" s="77">
        <f t="shared" si="8"/>
        <v>0</v>
      </c>
      <c r="M157" s="26">
        <f>IFERROR(_xlfn.XLOOKUP(K157,'درآمد سود سهام'!$A$9:$A$9,'درآمد سود سهام'!$M$9:$M$9),0)</f>
        <v>0</v>
      </c>
      <c r="N157" s="4"/>
      <c r="O157" s="26">
        <f>IFERROR(_xlfn.XLOOKUP(A157,'درآمد ناشی از تغییر قیمت  '!$A$7:$A$200,'درآمد ناشی از تغییر قیمت  '!$Q$7:$Q$200),0)</f>
        <v>0</v>
      </c>
      <c r="P157" s="4"/>
      <c r="Q157" s="26">
        <v>-529506026</v>
      </c>
      <c r="R157" s="4"/>
      <c r="S157" s="4">
        <f t="shared" si="11"/>
        <v>-529506026</v>
      </c>
      <c r="T157" s="185"/>
      <c r="U157" s="77">
        <f t="shared" si="9"/>
        <v>-1.748104214359674E-3</v>
      </c>
    </row>
    <row r="158" spans="1:21" s="179" customFormat="1" ht="30.75">
      <c r="A158" s="194" t="s">
        <v>461</v>
      </c>
      <c r="C158" s="26">
        <f>IFERROR(_xlfn.XLOOKUP(A158,'درآمد سود سهام'!$A$9:$A$9,'درآمد سود سهام'!$M$9:$M$9),0)</f>
        <v>0</v>
      </c>
      <c r="D158" s="4"/>
      <c r="E158" s="26">
        <f>IFERROR(_xlfn.XLOOKUP(A158,'درآمد ناشی از تغییر قیمت  '!$A$7:$A$200,'درآمد ناشی از تغییر قیمت  '!$I$7:$I$200),0)</f>
        <v>0</v>
      </c>
      <c r="F158" s="4"/>
      <c r="G158" s="26">
        <v>0</v>
      </c>
      <c r="H158" s="4"/>
      <c r="I158" s="4">
        <f t="shared" si="10"/>
        <v>0</v>
      </c>
      <c r="K158" s="77">
        <f t="shared" si="8"/>
        <v>0</v>
      </c>
      <c r="M158" s="26">
        <f>IFERROR(_xlfn.XLOOKUP(K158,'درآمد سود سهام'!$A$9:$A$9,'درآمد سود سهام'!$M$9:$M$9),0)</f>
        <v>0</v>
      </c>
      <c r="N158" s="4"/>
      <c r="O158" s="26">
        <f>IFERROR(_xlfn.XLOOKUP(A158,'درآمد ناشی از تغییر قیمت  '!$A$7:$A$200,'درآمد ناشی از تغییر قیمت  '!$Q$7:$Q$200),0)</f>
        <v>0</v>
      </c>
      <c r="P158" s="4"/>
      <c r="Q158" s="26">
        <v>-8203946</v>
      </c>
      <c r="R158" s="4"/>
      <c r="S158" s="4">
        <f t="shared" si="11"/>
        <v>-8203946</v>
      </c>
      <c r="T158" s="185"/>
      <c r="U158" s="77">
        <f t="shared" si="9"/>
        <v>-2.7084399181094853E-5</v>
      </c>
    </row>
    <row r="159" spans="1:21" s="179" customFormat="1" ht="30.75">
      <c r="A159" s="194" t="s">
        <v>418</v>
      </c>
      <c r="C159" s="26">
        <f>IFERROR(_xlfn.XLOOKUP(A159,'درآمد سود سهام'!$A$9:$A$9,'درآمد سود سهام'!$M$9:$M$9),0)</f>
        <v>0</v>
      </c>
      <c r="D159" s="4"/>
      <c r="E159" s="26">
        <f>IFERROR(_xlfn.XLOOKUP(A159,'درآمد ناشی از تغییر قیمت  '!$A$7:$A$200,'درآمد ناشی از تغییر قیمت  '!$I$7:$I$200),0)</f>
        <v>0</v>
      </c>
      <c r="F159" s="4"/>
      <c r="G159" s="26">
        <v>0</v>
      </c>
      <c r="H159" s="4"/>
      <c r="I159" s="4">
        <f t="shared" si="10"/>
        <v>0</v>
      </c>
      <c r="K159" s="77">
        <f t="shared" si="8"/>
        <v>0</v>
      </c>
      <c r="M159" s="26">
        <f>IFERROR(_xlfn.XLOOKUP(K159,'درآمد سود سهام'!$A$9:$A$9,'درآمد سود سهام'!$M$9:$M$9),0)</f>
        <v>0</v>
      </c>
      <c r="N159" s="4"/>
      <c r="O159" s="26">
        <f>IFERROR(_xlfn.XLOOKUP(A159,'درآمد ناشی از تغییر قیمت  '!$A$7:$A$200,'درآمد ناشی از تغییر قیمت  '!$Q$7:$Q$200),0)</f>
        <v>0</v>
      </c>
      <c r="P159" s="4"/>
      <c r="Q159" s="26">
        <v>-216206</v>
      </c>
      <c r="R159" s="4"/>
      <c r="S159" s="4">
        <f t="shared" si="11"/>
        <v>-216206</v>
      </c>
      <c r="T159" s="185"/>
      <c r="U159" s="77">
        <f t="shared" si="9"/>
        <v>-7.1377963840178784E-7</v>
      </c>
    </row>
    <row r="160" spans="1:21" s="179" customFormat="1" ht="30.75">
      <c r="A160" s="194" t="s">
        <v>458</v>
      </c>
      <c r="C160" s="26">
        <f>IFERROR(_xlfn.XLOOKUP(A160,'درآمد سود سهام'!$A$9:$A$9,'درآمد سود سهام'!$M$9:$M$9),0)</f>
        <v>0</v>
      </c>
      <c r="D160" s="4"/>
      <c r="E160" s="26">
        <f>IFERROR(_xlfn.XLOOKUP(A160,'درآمد ناشی از تغییر قیمت  '!$A$7:$A$200,'درآمد ناشی از تغییر قیمت  '!$I$7:$I$200),0)</f>
        <v>0</v>
      </c>
      <c r="F160" s="4"/>
      <c r="G160" s="26">
        <v>0</v>
      </c>
      <c r="H160" s="4"/>
      <c r="I160" s="4">
        <f t="shared" si="10"/>
        <v>0</v>
      </c>
      <c r="K160" s="77">
        <f t="shared" si="8"/>
        <v>0</v>
      </c>
      <c r="M160" s="26">
        <f>IFERROR(_xlfn.XLOOKUP(K160,'درآمد سود سهام'!$A$9:$A$9,'درآمد سود سهام'!$M$9:$M$9),0)</f>
        <v>0</v>
      </c>
      <c r="N160" s="4"/>
      <c r="O160" s="26">
        <f>IFERROR(_xlfn.XLOOKUP(A160,'درآمد ناشی از تغییر قیمت  '!$A$7:$A$200,'درآمد ناشی از تغییر قیمت  '!$Q$7:$Q$200),0)</f>
        <v>0</v>
      </c>
      <c r="P160" s="4"/>
      <c r="Q160" s="26">
        <v>3512222</v>
      </c>
      <c r="R160" s="4"/>
      <c r="S160" s="4">
        <f t="shared" si="11"/>
        <v>3512222</v>
      </c>
      <c r="T160" s="185"/>
      <c r="U160" s="77">
        <f t="shared" si="9"/>
        <v>1.1595203413165242E-5</v>
      </c>
    </row>
    <row r="161" spans="1:21" s="179" customFormat="1" ht="61.5">
      <c r="A161" s="194" t="s">
        <v>161</v>
      </c>
      <c r="C161" s="26">
        <f>IFERROR(_xlfn.XLOOKUP(A161,'درآمد سود سهام'!$A$9:$A$9,'درآمد سود سهام'!$M$9:$M$9),0)</f>
        <v>0</v>
      </c>
      <c r="D161" s="4"/>
      <c r="E161" s="26">
        <f>IFERROR(_xlfn.XLOOKUP(A161,'درآمد ناشی از تغییر قیمت  '!$A$7:$A$200,'درآمد ناشی از تغییر قیمت  '!$I$7:$I$200),0)</f>
        <v>0</v>
      </c>
      <c r="F161" s="4"/>
      <c r="G161" s="26">
        <v>0</v>
      </c>
      <c r="H161" s="4"/>
      <c r="I161" s="4">
        <f t="shared" si="10"/>
        <v>0</v>
      </c>
      <c r="K161" s="77">
        <f t="shared" si="8"/>
        <v>0</v>
      </c>
      <c r="M161" s="26">
        <f>IFERROR(_xlfn.XLOOKUP(K161,'درآمد سود سهام'!$A$9:$A$9,'درآمد سود سهام'!$M$9:$M$9),0)</f>
        <v>0</v>
      </c>
      <c r="N161" s="4"/>
      <c r="O161" s="26">
        <f>IFERROR(_xlfn.XLOOKUP(A161,'درآمد ناشی از تغییر قیمت  '!$A$7:$A$200,'درآمد ناشی از تغییر قیمت  '!$Q$7:$Q$200),0)</f>
        <v>0</v>
      </c>
      <c r="P161" s="4"/>
      <c r="Q161" s="26">
        <v>-100498515</v>
      </c>
      <c r="R161" s="4"/>
      <c r="S161" s="4">
        <f t="shared" si="11"/>
        <v>-100498515</v>
      </c>
      <c r="T161" s="185"/>
      <c r="U161" s="77">
        <f t="shared" si="9"/>
        <v>-3.3178447266318535E-4</v>
      </c>
    </row>
    <row r="162" spans="1:21" s="179" customFormat="1" ht="61.5">
      <c r="A162" s="194" t="s">
        <v>196</v>
      </c>
      <c r="C162" s="26">
        <f>IFERROR(_xlfn.XLOOKUP(A162,'درآمد سود سهام'!$A$9:$A$9,'درآمد سود سهام'!$M$9:$M$9),0)</f>
        <v>0</v>
      </c>
      <c r="D162" s="4"/>
      <c r="E162" s="26">
        <f>IFERROR(_xlfn.XLOOKUP(A162,'درآمد ناشی از تغییر قیمت  '!$A$7:$A$200,'درآمد ناشی از تغییر قیمت  '!$I$7:$I$200),0)</f>
        <v>0</v>
      </c>
      <c r="F162" s="4"/>
      <c r="G162" s="26">
        <v>0</v>
      </c>
      <c r="H162" s="4"/>
      <c r="I162" s="4">
        <f t="shared" si="10"/>
        <v>0</v>
      </c>
      <c r="K162" s="77">
        <f t="shared" si="8"/>
        <v>0</v>
      </c>
      <c r="M162" s="26">
        <f>IFERROR(_xlfn.XLOOKUP(K162,'درآمد سود سهام'!$A$9:$A$9,'درآمد سود سهام'!$M$9:$M$9),0)</f>
        <v>0</v>
      </c>
      <c r="N162" s="4"/>
      <c r="O162" s="26">
        <f>IFERROR(_xlfn.XLOOKUP(A162,'درآمد ناشی از تغییر قیمت  '!$A$7:$A$200,'درآمد ناشی از تغییر قیمت  '!$Q$7:$Q$200),0)</f>
        <v>0</v>
      </c>
      <c r="P162" s="4"/>
      <c r="Q162" s="26">
        <v>-672904253</v>
      </c>
      <c r="R162" s="4"/>
      <c r="S162" s="4">
        <f t="shared" si="11"/>
        <v>-672904253</v>
      </c>
      <c r="T162" s="185"/>
      <c r="U162" s="77">
        <f t="shared" si="9"/>
        <v>-2.2215172307214655E-3</v>
      </c>
    </row>
    <row r="163" spans="1:21" s="179" customFormat="1" ht="61.5">
      <c r="A163" s="194" t="s">
        <v>173</v>
      </c>
      <c r="C163" s="26">
        <f>IFERROR(_xlfn.XLOOKUP(A163,'درآمد سود سهام'!$A$9:$A$9,'درآمد سود سهام'!$M$9:$M$9),0)</f>
        <v>0</v>
      </c>
      <c r="D163" s="4"/>
      <c r="E163" s="26">
        <f>IFERROR(_xlfn.XLOOKUP(A163,'درآمد ناشی از تغییر قیمت  '!$A$7:$A$200,'درآمد ناشی از تغییر قیمت  '!$I$7:$I$200),0)</f>
        <v>0</v>
      </c>
      <c r="F163" s="4"/>
      <c r="G163" s="26">
        <v>0</v>
      </c>
      <c r="H163" s="4"/>
      <c r="I163" s="4">
        <f t="shared" si="10"/>
        <v>0</v>
      </c>
      <c r="K163" s="77">
        <f t="shared" si="8"/>
        <v>0</v>
      </c>
      <c r="M163" s="26">
        <f>IFERROR(_xlfn.XLOOKUP(K163,'درآمد سود سهام'!$A$9:$A$9,'درآمد سود سهام'!$M$9:$M$9),0)</f>
        <v>0</v>
      </c>
      <c r="N163" s="4"/>
      <c r="O163" s="26">
        <f>IFERROR(_xlfn.XLOOKUP(A163,'درآمد ناشی از تغییر قیمت  '!$A$7:$A$200,'درآمد ناشی از تغییر قیمت  '!$Q$7:$Q$200),0)</f>
        <v>0</v>
      </c>
      <c r="P163" s="4"/>
      <c r="Q163" s="26">
        <v>-124571563</v>
      </c>
      <c r="R163" s="4"/>
      <c r="S163" s="4">
        <f t="shared" si="11"/>
        <v>-124571563</v>
      </c>
      <c r="T163" s="185"/>
      <c r="U163" s="77">
        <f t="shared" si="9"/>
        <v>-4.1125891600272675E-4</v>
      </c>
    </row>
    <row r="164" spans="1:21" s="179" customFormat="1" ht="30.75">
      <c r="A164" s="194" t="s">
        <v>358</v>
      </c>
      <c r="C164" s="26">
        <f>IFERROR(_xlfn.XLOOKUP(A164,'درآمد سود سهام'!$A$9:$A$9,'درآمد سود سهام'!$M$9:$M$9),0)</f>
        <v>0</v>
      </c>
      <c r="D164" s="4"/>
      <c r="E164" s="26">
        <f>IFERROR(_xlfn.XLOOKUP(A164,'درآمد ناشی از تغییر قیمت  '!$A$7:$A$200,'درآمد ناشی از تغییر قیمت  '!$I$7:$I$200),0)</f>
        <v>0</v>
      </c>
      <c r="F164" s="4"/>
      <c r="G164" s="26">
        <v>0</v>
      </c>
      <c r="H164" s="4"/>
      <c r="I164" s="4">
        <f t="shared" si="10"/>
        <v>0</v>
      </c>
      <c r="K164" s="77">
        <f t="shared" si="8"/>
        <v>0</v>
      </c>
      <c r="M164" s="26">
        <f>IFERROR(_xlfn.XLOOKUP(K164,'درآمد سود سهام'!$A$9:$A$9,'درآمد سود سهام'!$M$9:$M$9),0)</f>
        <v>0</v>
      </c>
      <c r="N164" s="4"/>
      <c r="O164" s="26">
        <f>IFERROR(_xlfn.XLOOKUP(A164,'درآمد ناشی از تغییر قیمت  '!$A$7:$A$200,'درآمد ناشی از تغییر قیمت  '!$Q$7:$Q$200),0)</f>
        <v>0</v>
      </c>
      <c r="P164" s="4"/>
      <c r="Q164" s="26">
        <v>-424763417</v>
      </c>
      <c r="R164" s="4"/>
      <c r="S164" s="4">
        <f t="shared" si="11"/>
        <v>-424763417</v>
      </c>
      <c r="T164" s="185"/>
      <c r="U164" s="77">
        <f t="shared" si="9"/>
        <v>-1.402308345709961E-3</v>
      </c>
    </row>
    <row r="165" spans="1:21" s="179" customFormat="1" ht="61.5">
      <c r="A165" s="194" t="s">
        <v>365</v>
      </c>
      <c r="C165" s="26">
        <f>IFERROR(_xlfn.XLOOKUP(A165,'درآمد سود سهام'!$A$9:$A$9,'درآمد سود سهام'!$M$9:$M$9),0)</f>
        <v>0</v>
      </c>
      <c r="D165" s="4"/>
      <c r="E165" s="26">
        <f>IFERROR(_xlfn.XLOOKUP(A165,'درآمد ناشی از تغییر قیمت  '!$A$7:$A$200,'درآمد ناشی از تغییر قیمت  '!$I$7:$I$200),0)</f>
        <v>0</v>
      </c>
      <c r="F165" s="4"/>
      <c r="G165" s="26">
        <v>0</v>
      </c>
      <c r="H165" s="4"/>
      <c r="I165" s="4">
        <f t="shared" si="10"/>
        <v>0</v>
      </c>
      <c r="K165" s="77">
        <f t="shared" si="8"/>
        <v>0</v>
      </c>
      <c r="M165" s="26">
        <f>IFERROR(_xlfn.XLOOKUP(K165,'درآمد سود سهام'!$A$9:$A$9,'درآمد سود سهام'!$M$9:$M$9),0)</f>
        <v>0</v>
      </c>
      <c r="N165" s="4"/>
      <c r="O165" s="26">
        <f>IFERROR(_xlfn.XLOOKUP(A165,'درآمد ناشی از تغییر قیمت  '!$A$7:$A$200,'درآمد ناشی از تغییر قیمت  '!$Q$7:$Q$200),0)</f>
        <v>0</v>
      </c>
      <c r="P165" s="4"/>
      <c r="Q165" s="26">
        <v>-194305560</v>
      </c>
      <c r="R165" s="4"/>
      <c r="S165" s="4">
        <f t="shared" si="11"/>
        <v>-194305560</v>
      </c>
      <c r="T165" s="185"/>
      <c r="U165" s="77">
        <f t="shared" si="9"/>
        <v>-6.4147781447442204E-4</v>
      </c>
    </row>
    <row r="166" spans="1:21" s="179" customFormat="1" ht="30.75">
      <c r="A166" s="194" t="s">
        <v>213</v>
      </c>
      <c r="C166" s="26">
        <f>IFERROR(_xlfn.XLOOKUP(A166,'درآمد سود سهام'!$A$9:$A$9,'درآمد سود سهام'!$M$9:$M$9),0)</f>
        <v>0</v>
      </c>
      <c r="D166" s="4"/>
      <c r="E166" s="26">
        <f>IFERROR(_xlfn.XLOOKUP(A166,'درآمد ناشی از تغییر قیمت  '!$A$7:$A$200,'درآمد ناشی از تغییر قیمت  '!$I$7:$I$200),0)</f>
        <v>0</v>
      </c>
      <c r="F166" s="4"/>
      <c r="G166" s="26">
        <v>0</v>
      </c>
      <c r="H166" s="4"/>
      <c r="I166" s="4">
        <f t="shared" si="10"/>
        <v>0</v>
      </c>
      <c r="K166" s="77">
        <f t="shared" si="8"/>
        <v>0</v>
      </c>
      <c r="M166" s="26">
        <f>IFERROR(_xlfn.XLOOKUP(K166,'درآمد سود سهام'!$A$9:$A$9,'درآمد سود سهام'!$M$9:$M$9),0)</f>
        <v>0</v>
      </c>
      <c r="N166" s="4"/>
      <c r="O166" s="26">
        <f>IFERROR(_xlfn.XLOOKUP(A166,'درآمد ناشی از تغییر قیمت  '!$A$7:$A$200,'درآمد ناشی از تغییر قیمت  '!$Q$7:$Q$200),0)</f>
        <v>0</v>
      </c>
      <c r="P166" s="4"/>
      <c r="Q166" s="26">
        <v>-105631597</v>
      </c>
      <c r="R166" s="4"/>
      <c r="S166" s="4">
        <f t="shared" si="11"/>
        <v>-105631597</v>
      </c>
      <c r="T166" s="185"/>
      <c r="U166" s="77">
        <f t="shared" si="9"/>
        <v>-3.4873076191439361E-4</v>
      </c>
    </row>
    <row r="167" spans="1:21" s="179" customFormat="1" ht="30.75">
      <c r="A167" s="194" t="s">
        <v>177</v>
      </c>
      <c r="C167" s="26">
        <f>IFERROR(_xlfn.XLOOKUP(A167,'درآمد سود سهام'!$A$9:$A$9,'درآمد سود سهام'!$M$9:$M$9),0)</f>
        <v>0</v>
      </c>
      <c r="D167" s="4"/>
      <c r="E167" s="26">
        <f>IFERROR(_xlfn.XLOOKUP(A167,'درآمد ناشی از تغییر قیمت  '!$A$7:$A$200,'درآمد ناشی از تغییر قیمت  '!$I$7:$I$200),0)</f>
        <v>0</v>
      </c>
      <c r="F167" s="4"/>
      <c r="G167" s="26">
        <v>0</v>
      </c>
      <c r="H167" s="4"/>
      <c r="I167" s="4">
        <f t="shared" si="10"/>
        <v>0</v>
      </c>
      <c r="K167" s="77">
        <f t="shared" si="8"/>
        <v>0</v>
      </c>
      <c r="M167" s="26">
        <f>IFERROR(_xlfn.XLOOKUP(K167,'درآمد سود سهام'!$A$9:$A$9,'درآمد سود سهام'!$M$9:$M$9),0)</f>
        <v>0</v>
      </c>
      <c r="N167" s="4"/>
      <c r="O167" s="26">
        <f>IFERROR(_xlfn.XLOOKUP(A167,'درآمد ناشی از تغییر قیمت  '!$A$7:$A$200,'درآمد ناشی از تغییر قیمت  '!$Q$7:$Q$200),0)</f>
        <v>0</v>
      </c>
      <c r="P167" s="4"/>
      <c r="Q167" s="26">
        <v>-9340619</v>
      </c>
      <c r="R167" s="4"/>
      <c r="S167" s="4">
        <f t="shared" si="11"/>
        <v>-9340619</v>
      </c>
      <c r="T167" s="185"/>
      <c r="U167" s="77">
        <f t="shared" si="9"/>
        <v>-3.0836996439825306E-5</v>
      </c>
    </row>
    <row r="168" spans="1:21" s="179" customFormat="1" ht="30.75">
      <c r="A168" s="194" t="s">
        <v>175</v>
      </c>
      <c r="C168" s="26">
        <f>IFERROR(_xlfn.XLOOKUP(A168,'درآمد سود سهام'!$A$9:$A$9,'درآمد سود سهام'!$M$9:$M$9),0)</f>
        <v>0</v>
      </c>
      <c r="D168" s="4"/>
      <c r="E168" s="26">
        <f>IFERROR(_xlfn.XLOOKUP(A168,'درآمد ناشی از تغییر قیمت  '!$A$7:$A$200,'درآمد ناشی از تغییر قیمت  '!$I$7:$I$200),0)</f>
        <v>0</v>
      </c>
      <c r="F168" s="4"/>
      <c r="G168" s="26">
        <v>0</v>
      </c>
      <c r="H168" s="4"/>
      <c r="I168" s="4">
        <f t="shared" si="10"/>
        <v>0</v>
      </c>
      <c r="K168" s="77">
        <f t="shared" si="8"/>
        <v>0</v>
      </c>
      <c r="M168" s="26">
        <f>IFERROR(_xlfn.XLOOKUP(K168,'درآمد سود سهام'!$A$9:$A$9,'درآمد سود سهام'!$M$9:$M$9),0)</f>
        <v>0</v>
      </c>
      <c r="N168" s="4"/>
      <c r="O168" s="26">
        <f>IFERROR(_xlfn.XLOOKUP(A168,'درآمد ناشی از تغییر قیمت  '!$A$7:$A$200,'درآمد ناشی از تغییر قیمت  '!$Q$7:$Q$200),0)</f>
        <v>0</v>
      </c>
      <c r="P168" s="4"/>
      <c r="Q168" s="26">
        <v>-18469903</v>
      </c>
      <c r="R168" s="4"/>
      <c r="S168" s="4">
        <f t="shared" si="11"/>
        <v>-18469903</v>
      </c>
      <c r="T168" s="185"/>
      <c r="U168" s="77">
        <f t="shared" si="9"/>
        <v>-6.0976294296439954E-5</v>
      </c>
    </row>
    <row r="169" spans="1:21" s="179" customFormat="1" ht="30.75">
      <c r="A169" s="194" t="s">
        <v>251</v>
      </c>
      <c r="C169" s="26">
        <f>IFERROR(_xlfn.XLOOKUP(A169,'درآمد سود سهام'!$A$9:$A$9,'درآمد سود سهام'!$M$9:$M$9),0)</f>
        <v>0</v>
      </c>
      <c r="D169" s="4"/>
      <c r="E169" s="26">
        <f>IFERROR(_xlfn.XLOOKUP(A169,'درآمد ناشی از تغییر قیمت  '!$A$7:$A$200,'درآمد ناشی از تغییر قیمت  '!$I$7:$I$200),0)</f>
        <v>0</v>
      </c>
      <c r="F169" s="4"/>
      <c r="G169" s="26">
        <v>0</v>
      </c>
      <c r="H169" s="4"/>
      <c r="I169" s="4">
        <f t="shared" si="10"/>
        <v>0</v>
      </c>
      <c r="K169" s="77">
        <f t="shared" si="8"/>
        <v>0</v>
      </c>
      <c r="M169" s="26">
        <f>IFERROR(_xlfn.XLOOKUP(K169,'درآمد سود سهام'!$A$9:$A$9,'درآمد سود سهام'!$M$9:$M$9),0)</f>
        <v>0</v>
      </c>
      <c r="N169" s="4"/>
      <c r="O169" s="26">
        <f>IFERROR(_xlfn.XLOOKUP(A169,'درآمد ناشی از تغییر قیمت  '!$A$7:$A$200,'درآمد ناشی از تغییر قیمت  '!$Q$7:$Q$200),0)</f>
        <v>0</v>
      </c>
      <c r="P169" s="4"/>
      <c r="Q169" s="26">
        <v>-42833772</v>
      </c>
      <c r="R169" s="4"/>
      <c r="S169" s="4">
        <f t="shared" si="11"/>
        <v>-42833772</v>
      </c>
      <c r="T169" s="185"/>
      <c r="U169" s="77">
        <f t="shared" si="9"/>
        <v>-1.414108502518183E-4</v>
      </c>
    </row>
    <row r="170" spans="1:21" s="179" customFormat="1" ht="30.75">
      <c r="A170" s="194" t="s">
        <v>339</v>
      </c>
      <c r="C170" s="26">
        <f>IFERROR(_xlfn.XLOOKUP(A170,'درآمد سود سهام'!$A$9:$A$9,'درآمد سود سهام'!$M$9:$M$9),0)</f>
        <v>0</v>
      </c>
      <c r="D170" s="4"/>
      <c r="E170" s="26">
        <f>IFERROR(_xlfn.XLOOKUP(A170,'درآمد ناشی از تغییر قیمت  '!$A$7:$A$200,'درآمد ناشی از تغییر قیمت  '!$I$7:$I$200),0)</f>
        <v>0</v>
      </c>
      <c r="F170" s="4"/>
      <c r="G170" s="26">
        <v>0</v>
      </c>
      <c r="H170" s="4"/>
      <c r="I170" s="4">
        <f t="shared" si="10"/>
        <v>0</v>
      </c>
      <c r="K170" s="77">
        <f t="shared" si="8"/>
        <v>0</v>
      </c>
      <c r="M170" s="26">
        <f>IFERROR(_xlfn.XLOOKUP(K170,'درآمد سود سهام'!$A$9:$A$9,'درآمد سود سهام'!$M$9:$M$9),0)</f>
        <v>0</v>
      </c>
      <c r="N170" s="4"/>
      <c r="O170" s="26">
        <f>IFERROR(_xlfn.XLOOKUP(A170,'درآمد ناشی از تغییر قیمت  '!$A$7:$A$200,'درآمد ناشی از تغییر قیمت  '!$Q$7:$Q$200),0)</f>
        <v>0</v>
      </c>
      <c r="P170" s="4"/>
      <c r="Q170" s="26">
        <v>11646392</v>
      </c>
      <c r="R170" s="4"/>
      <c r="S170" s="4">
        <f t="shared" si="11"/>
        <v>11646392</v>
      </c>
      <c r="T170" s="185"/>
      <c r="U170" s="77">
        <f t="shared" si="9"/>
        <v>3.844924502763788E-5</v>
      </c>
    </row>
    <row r="171" spans="1:21" s="179" customFormat="1" ht="30.75">
      <c r="A171" s="194" t="s">
        <v>270</v>
      </c>
      <c r="C171" s="26">
        <f>IFERROR(_xlfn.XLOOKUP(A171,'درآمد سود سهام'!$A$9:$A$9,'درآمد سود سهام'!$M$9:$M$9),0)</f>
        <v>0</v>
      </c>
      <c r="D171" s="4"/>
      <c r="E171" s="26">
        <f>IFERROR(_xlfn.XLOOKUP(A171,'درآمد ناشی از تغییر قیمت  '!$A$7:$A$200,'درآمد ناشی از تغییر قیمت  '!$I$7:$I$200),0)</f>
        <v>0</v>
      </c>
      <c r="F171" s="4"/>
      <c r="G171" s="26">
        <v>0</v>
      </c>
      <c r="H171" s="4"/>
      <c r="I171" s="4">
        <f t="shared" si="10"/>
        <v>0</v>
      </c>
      <c r="K171" s="77">
        <f t="shared" si="8"/>
        <v>0</v>
      </c>
      <c r="M171" s="26">
        <f>IFERROR(_xlfn.XLOOKUP(K171,'درآمد سود سهام'!$A$9:$A$9,'درآمد سود سهام'!$M$9:$M$9),0)</f>
        <v>0</v>
      </c>
      <c r="N171" s="4"/>
      <c r="O171" s="26">
        <f>IFERROR(_xlfn.XLOOKUP(A171,'درآمد ناشی از تغییر قیمت  '!$A$7:$A$200,'درآمد ناشی از تغییر قیمت  '!$Q$7:$Q$200),0)</f>
        <v>0</v>
      </c>
      <c r="P171" s="4"/>
      <c r="Q171" s="26">
        <v>42238483</v>
      </c>
      <c r="R171" s="4"/>
      <c r="S171" s="4">
        <f t="shared" si="11"/>
        <v>42238483</v>
      </c>
      <c r="T171" s="185"/>
      <c r="U171" s="77">
        <f t="shared" si="9"/>
        <v>1.3944557099423727E-4</v>
      </c>
    </row>
    <row r="172" spans="1:21" s="179" customFormat="1" ht="30.75">
      <c r="A172" s="194" t="s">
        <v>382</v>
      </c>
      <c r="C172" s="26">
        <f>IFERROR(_xlfn.XLOOKUP(A172,'درآمد سود سهام'!$A$9:$A$9,'درآمد سود سهام'!$M$9:$M$9),0)</f>
        <v>0</v>
      </c>
      <c r="D172" s="4"/>
      <c r="E172" s="26">
        <f>IFERROR(_xlfn.XLOOKUP(A172,'درآمد ناشی از تغییر قیمت  '!$A$7:$A$200,'درآمد ناشی از تغییر قیمت  '!$I$7:$I$200),0)</f>
        <v>0</v>
      </c>
      <c r="F172" s="4"/>
      <c r="G172" s="26">
        <v>0</v>
      </c>
      <c r="H172" s="4"/>
      <c r="I172" s="4">
        <f t="shared" si="10"/>
        <v>0</v>
      </c>
      <c r="K172" s="77">
        <f t="shared" si="8"/>
        <v>0</v>
      </c>
      <c r="M172" s="26">
        <f>IFERROR(_xlfn.XLOOKUP(K172,'درآمد سود سهام'!$A$9:$A$9,'درآمد سود سهام'!$M$9:$M$9),0)</f>
        <v>0</v>
      </c>
      <c r="N172" s="4"/>
      <c r="O172" s="26">
        <f>IFERROR(_xlfn.XLOOKUP(A172,'درآمد ناشی از تغییر قیمت  '!$A$7:$A$200,'درآمد ناشی از تغییر قیمت  '!$Q$7:$Q$200),0)</f>
        <v>0</v>
      </c>
      <c r="P172" s="4"/>
      <c r="Q172" s="26">
        <v>17821285</v>
      </c>
      <c r="R172" s="4"/>
      <c r="S172" s="4">
        <f t="shared" si="11"/>
        <v>17821285</v>
      </c>
      <c r="T172" s="185"/>
      <c r="U172" s="77">
        <f t="shared" si="9"/>
        <v>5.8834955381234593E-5</v>
      </c>
    </row>
    <row r="173" spans="1:21" s="179" customFormat="1" ht="30.75">
      <c r="A173" s="194" t="s">
        <v>414</v>
      </c>
      <c r="C173" s="26">
        <f>IFERROR(_xlfn.XLOOKUP(A173,'درآمد سود سهام'!$A$9:$A$9,'درآمد سود سهام'!$M$9:$M$9),0)</f>
        <v>0</v>
      </c>
      <c r="D173" s="4"/>
      <c r="E173" s="26">
        <f>IFERROR(_xlfn.XLOOKUP(A173,'درآمد ناشی از تغییر قیمت  '!$A$7:$A$200,'درآمد ناشی از تغییر قیمت  '!$I$7:$I$200),0)</f>
        <v>0</v>
      </c>
      <c r="F173" s="4"/>
      <c r="G173" s="26">
        <v>0</v>
      </c>
      <c r="H173" s="4"/>
      <c r="I173" s="4">
        <f t="shared" si="10"/>
        <v>0</v>
      </c>
      <c r="K173" s="77">
        <f t="shared" si="8"/>
        <v>0</v>
      </c>
      <c r="M173" s="26">
        <f>IFERROR(_xlfn.XLOOKUP(K173,'درآمد سود سهام'!$A$9:$A$9,'درآمد سود سهام'!$M$9:$M$9),0)</f>
        <v>0</v>
      </c>
      <c r="N173" s="4"/>
      <c r="O173" s="26">
        <f>IFERROR(_xlfn.XLOOKUP(A173,'درآمد ناشی از تغییر قیمت  '!$A$7:$A$200,'درآمد ناشی از تغییر قیمت  '!$Q$7:$Q$200),0)</f>
        <v>0</v>
      </c>
      <c r="P173" s="4"/>
      <c r="Q173" s="26">
        <v>2094498</v>
      </c>
      <c r="R173" s="4"/>
      <c r="S173" s="4">
        <f t="shared" si="11"/>
        <v>2094498</v>
      </c>
      <c r="T173" s="185"/>
      <c r="U173" s="77">
        <f t="shared" si="9"/>
        <v>6.9147480878110134E-6</v>
      </c>
    </row>
    <row r="174" spans="1:21" s="179" customFormat="1" ht="30.75">
      <c r="A174" s="194" t="s">
        <v>419</v>
      </c>
      <c r="C174" s="26">
        <f>IFERROR(_xlfn.XLOOKUP(A174,'درآمد سود سهام'!$A$9:$A$9,'درآمد سود سهام'!$M$9:$M$9),0)</f>
        <v>0</v>
      </c>
      <c r="D174" s="4"/>
      <c r="E174" s="26">
        <f>IFERROR(_xlfn.XLOOKUP(A174,'درآمد ناشی از تغییر قیمت  '!$A$7:$A$200,'درآمد ناشی از تغییر قیمت  '!$I$7:$I$200),0)</f>
        <v>0</v>
      </c>
      <c r="F174" s="4"/>
      <c r="G174" s="26">
        <v>0</v>
      </c>
      <c r="H174" s="4"/>
      <c r="I174" s="4">
        <f t="shared" si="10"/>
        <v>0</v>
      </c>
      <c r="K174" s="77">
        <f t="shared" si="8"/>
        <v>0</v>
      </c>
      <c r="M174" s="26">
        <f>IFERROR(_xlfn.XLOOKUP(K174,'درآمد سود سهام'!$A$9:$A$9,'درآمد سود سهام'!$M$9:$M$9),0)</f>
        <v>0</v>
      </c>
      <c r="N174" s="4"/>
      <c r="O174" s="26">
        <f>IFERROR(_xlfn.XLOOKUP(A174,'درآمد ناشی از تغییر قیمت  '!$A$7:$A$200,'درآمد ناشی از تغییر قیمت  '!$Q$7:$Q$200),0)</f>
        <v>0</v>
      </c>
      <c r="P174" s="4"/>
      <c r="Q174" s="26">
        <v>3050151468</v>
      </c>
      <c r="R174" s="4"/>
      <c r="S174" s="4">
        <f t="shared" si="11"/>
        <v>3050151468</v>
      </c>
      <c r="T174" s="185"/>
      <c r="U174" s="77">
        <f t="shared" si="9"/>
        <v>1.0069729849771619E-2</v>
      </c>
    </row>
    <row r="175" spans="1:21" s="179" customFormat="1" ht="30.75">
      <c r="A175" s="194" t="s">
        <v>186</v>
      </c>
      <c r="C175" s="26">
        <f>IFERROR(_xlfn.XLOOKUP(A175,'درآمد سود سهام'!$A$9:$A$9,'درآمد سود سهام'!$M$9:$M$9),0)</f>
        <v>0</v>
      </c>
      <c r="D175" s="4"/>
      <c r="E175" s="26">
        <f>IFERROR(_xlfn.XLOOKUP(A175,'درآمد ناشی از تغییر قیمت  '!$A$7:$A$200,'درآمد ناشی از تغییر قیمت  '!$I$7:$I$200),0)</f>
        <v>0</v>
      </c>
      <c r="F175" s="4"/>
      <c r="G175" s="26">
        <v>0</v>
      </c>
      <c r="H175" s="4"/>
      <c r="I175" s="4">
        <f t="shared" si="10"/>
        <v>0</v>
      </c>
      <c r="K175" s="77">
        <f t="shared" si="8"/>
        <v>0</v>
      </c>
      <c r="M175" s="26">
        <f>IFERROR(_xlfn.XLOOKUP(K175,'درآمد سود سهام'!$A$9:$A$9,'درآمد سود سهام'!$M$9:$M$9),0)</f>
        <v>0</v>
      </c>
      <c r="N175" s="4"/>
      <c r="O175" s="26">
        <f>IFERROR(_xlfn.XLOOKUP(A175,'درآمد ناشی از تغییر قیمت  '!$A$7:$A$200,'درآمد ناشی از تغییر قیمت  '!$Q$7:$Q$200),0)</f>
        <v>0</v>
      </c>
      <c r="P175" s="4"/>
      <c r="Q175" s="26">
        <v>64224873</v>
      </c>
      <c r="R175" s="4"/>
      <c r="S175" s="4">
        <f t="shared" si="11"/>
        <v>64224873</v>
      </c>
      <c r="T175" s="185"/>
      <c r="U175" s="77">
        <f t="shared" si="9"/>
        <v>2.1203114911862183E-4</v>
      </c>
    </row>
    <row r="176" spans="1:21" s="179" customFormat="1" ht="30.75">
      <c r="A176" s="194" t="s">
        <v>289</v>
      </c>
      <c r="C176" s="26">
        <f>IFERROR(_xlfn.XLOOKUP(A176,'درآمد سود سهام'!$A$9:$A$9,'درآمد سود سهام'!$M$9:$M$9),0)</f>
        <v>0</v>
      </c>
      <c r="D176" s="4"/>
      <c r="E176" s="26">
        <f>IFERROR(_xlfn.XLOOKUP(A176,'درآمد ناشی از تغییر قیمت  '!$A$7:$A$200,'درآمد ناشی از تغییر قیمت  '!$I$7:$I$200),0)</f>
        <v>0</v>
      </c>
      <c r="F176" s="4"/>
      <c r="G176" s="26">
        <v>0</v>
      </c>
      <c r="H176" s="4"/>
      <c r="I176" s="4">
        <f t="shared" si="10"/>
        <v>0</v>
      </c>
      <c r="K176" s="77">
        <f t="shared" si="8"/>
        <v>0</v>
      </c>
      <c r="M176" s="26">
        <f>IFERROR(_xlfn.XLOOKUP(K176,'درآمد سود سهام'!$A$9:$A$9,'درآمد سود سهام'!$M$9:$M$9),0)</f>
        <v>0</v>
      </c>
      <c r="N176" s="4"/>
      <c r="O176" s="26">
        <f>IFERROR(_xlfn.XLOOKUP(A176,'درآمد ناشی از تغییر قیمت  '!$A$7:$A$200,'درآمد ناشی از تغییر قیمت  '!$Q$7:$Q$200),0)</f>
        <v>0</v>
      </c>
      <c r="P176" s="4"/>
      <c r="Q176" s="26">
        <v>9853858</v>
      </c>
      <c r="R176" s="4"/>
      <c r="S176" s="4">
        <f t="shared" si="11"/>
        <v>9853858</v>
      </c>
      <c r="T176" s="185"/>
      <c r="U176" s="77">
        <f t="shared" si="9"/>
        <v>3.2531396908978311E-5</v>
      </c>
    </row>
    <row r="177" spans="1:21" s="179" customFormat="1" ht="30.75">
      <c r="A177" s="194" t="s">
        <v>280</v>
      </c>
      <c r="C177" s="26">
        <f>IFERROR(_xlfn.XLOOKUP(A177,'درآمد سود سهام'!$A$9:$A$9,'درآمد سود سهام'!$M$9:$M$9),0)</f>
        <v>0</v>
      </c>
      <c r="D177" s="4"/>
      <c r="E177" s="26">
        <f>IFERROR(_xlfn.XLOOKUP(A177,'درآمد ناشی از تغییر قیمت  '!$A$7:$A$200,'درآمد ناشی از تغییر قیمت  '!$I$7:$I$200),0)</f>
        <v>0</v>
      </c>
      <c r="F177" s="4"/>
      <c r="G177" s="26">
        <v>0</v>
      </c>
      <c r="H177" s="4"/>
      <c r="I177" s="4">
        <f t="shared" si="10"/>
        <v>0</v>
      </c>
      <c r="K177" s="77">
        <f t="shared" si="8"/>
        <v>0</v>
      </c>
      <c r="M177" s="26">
        <f>IFERROR(_xlfn.XLOOKUP(K177,'درآمد سود سهام'!$A$9:$A$9,'درآمد سود سهام'!$M$9:$M$9),0)</f>
        <v>0</v>
      </c>
      <c r="N177" s="4"/>
      <c r="O177" s="26">
        <f>IFERROR(_xlfn.XLOOKUP(A177,'درآمد ناشی از تغییر قیمت  '!$A$7:$A$200,'درآمد ناشی از تغییر قیمت  '!$Q$7:$Q$200),0)</f>
        <v>0</v>
      </c>
      <c r="P177" s="4"/>
      <c r="Q177" s="26">
        <v>7559013</v>
      </c>
      <c r="R177" s="4"/>
      <c r="S177" s="4">
        <f t="shared" si="11"/>
        <v>7559013</v>
      </c>
      <c r="T177" s="185"/>
      <c r="U177" s="77">
        <f t="shared" si="9"/>
        <v>2.495522587631432E-5</v>
      </c>
    </row>
    <row r="178" spans="1:21" s="179" customFormat="1" ht="30.75">
      <c r="A178" s="194" t="s">
        <v>278</v>
      </c>
      <c r="C178" s="26">
        <f>IFERROR(_xlfn.XLOOKUP(A178,'درآمد سود سهام'!$A$9:$A$9,'درآمد سود سهام'!$M$9:$M$9),0)</f>
        <v>0</v>
      </c>
      <c r="D178" s="4"/>
      <c r="E178" s="26">
        <f>IFERROR(_xlfn.XLOOKUP(A178,'درآمد ناشی از تغییر قیمت  '!$A$7:$A$200,'درآمد ناشی از تغییر قیمت  '!$I$7:$I$200),0)</f>
        <v>0</v>
      </c>
      <c r="F178" s="4"/>
      <c r="G178" s="26">
        <v>0</v>
      </c>
      <c r="H178" s="4"/>
      <c r="I178" s="4">
        <f t="shared" si="10"/>
        <v>0</v>
      </c>
      <c r="K178" s="77">
        <f t="shared" si="8"/>
        <v>0</v>
      </c>
      <c r="M178" s="26">
        <f>IFERROR(_xlfn.XLOOKUP(K178,'درآمد سود سهام'!$A$9:$A$9,'درآمد سود سهام'!$M$9:$M$9),0)</f>
        <v>0</v>
      </c>
      <c r="N178" s="4"/>
      <c r="O178" s="26">
        <f>IFERROR(_xlfn.XLOOKUP(A178,'درآمد ناشی از تغییر قیمت  '!$A$7:$A$200,'درآمد ناشی از تغییر قیمت  '!$Q$7:$Q$200),0)</f>
        <v>0</v>
      </c>
      <c r="P178" s="4"/>
      <c r="Q178" s="26">
        <v>6063874</v>
      </c>
      <c r="R178" s="4"/>
      <c r="S178" s="4">
        <f t="shared" si="11"/>
        <v>6063874</v>
      </c>
      <c r="T178" s="185"/>
      <c r="U178" s="77">
        <f t="shared" si="9"/>
        <v>2.0019193690434137E-5</v>
      </c>
    </row>
    <row r="179" spans="1:21" s="179" customFormat="1" ht="30.75">
      <c r="A179" s="194" t="s">
        <v>334</v>
      </c>
      <c r="C179" s="26">
        <f>IFERROR(_xlfn.XLOOKUP(A179,'درآمد سود سهام'!$A$9:$A$9,'درآمد سود سهام'!$M$9:$M$9),0)</f>
        <v>0</v>
      </c>
      <c r="D179" s="4"/>
      <c r="E179" s="26">
        <f>IFERROR(_xlfn.XLOOKUP(A179,'درآمد ناشی از تغییر قیمت  '!$A$7:$A$200,'درآمد ناشی از تغییر قیمت  '!$I$7:$I$200),0)</f>
        <v>0</v>
      </c>
      <c r="F179" s="4"/>
      <c r="G179" s="26">
        <v>0</v>
      </c>
      <c r="H179" s="4"/>
      <c r="I179" s="4">
        <f t="shared" si="10"/>
        <v>0</v>
      </c>
      <c r="K179" s="77">
        <f t="shared" si="8"/>
        <v>0</v>
      </c>
      <c r="M179" s="26">
        <f>IFERROR(_xlfn.XLOOKUP(K179,'درآمد سود سهام'!$A$9:$A$9,'درآمد سود سهام'!$M$9:$M$9),0)</f>
        <v>0</v>
      </c>
      <c r="N179" s="4"/>
      <c r="O179" s="26">
        <f>IFERROR(_xlfn.XLOOKUP(A179,'درآمد ناشی از تغییر قیمت  '!$A$7:$A$200,'درآمد ناشی از تغییر قیمت  '!$Q$7:$Q$200),0)</f>
        <v>0</v>
      </c>
      <c r="P179" s="4"/>
      <c r="Q179" s="26">
        <v>7121742</v>
      </c>
      <c r="R179" s="4"/>
      <c r="S179" s="4">
        <f t="shared" si="11"/>
        <v>7121742</v>
      </c>
      <c r="T179" s="185"/>
      <c r="U179" s="77">
        <f t="shared" si="9"/>
        <v>2.3511625160961426E-5</v>
      </c>
    </row>
    <row r="180" spans="1:21" s="179" customFormat="1" ht="30.75">
      <c r="A180" s="194" t="s">
        <v>247</v>
      </c>
      <c r="C180" s="26">
        <f>IFERROR(_xlfn.XLOOKUP(A180,'درآمد سود سهام'!$A$9:$A$9,'درآمد سود سهام'!$M$9:$M$9),0)</f>
        <v>0</v>
      </c>
      <c r="D180" s="4"/>
      <c r="E180" s="26">
        <f>IFERROR(_xlfn.XLOOKUP(A180,'درآمد ناشی از تغییر قیمت  '!$A$7:$A$200,'درآمد ناشی از تغییر قیمت  '!$I$7:$I$200),0)</f>
        <v>0</v>
      </c>
      <c r="F180" s="4"/>
      <c r="G180" s="26">
        <v>0</v>
      </c>
      <c r="H180" s="4"/>
      <c r="I180" s="4">
        <f t="shared" si="10"/>
        <v>0</v>
      </c>
      <c r="K180" s="77">
        <f t="shared" si="8"/>
        <v>0</v>
      </c>
      <c r="M180" s="26">
        <f>IFERROR(_xlfn.XLOOKUP(K180,'درآمد سود سهام'!$A$9:$A$9,'درآمد سود سهام'!$M$9:$M$9),0)</f>
        <v>0</v>
      </c>
      <c r="N180" s="4"/>
      <c r="O180" s="26">
        <f>IFERROR(_xlfn.XLOOKUP(A180,'درآمد ناشی از تغییر قیمت  '!$A$7:$A$200,'درآمد ناشی از تغییر قیمت  '!$Q$7:$Q$200),0)</f>
        <v>0</v>
      </c>
      <c r="P180" s="4"/>
      <c r="Q180" s="26">
        <v>24460782</v>
      </c>
      <c r="R180" s="4"/>
      <c r="S180" s="4">
        <f t="shared" si="11"/>
        <v>24460782</v>
      </c>
      <c r="T180" s="185"/>
      <c r="U180" s="77">
        <f t="shared" si="9"/>
        <v>8.07545032560843E-5</v>
      </c>
    </row>
    <row r="181" spans="1:21" s="179" customFormat="1" ht="30.75">
      <c r="A181" s="194" t="s">
        <v>352</v>
      </c>
      <c r="C181" s="26">
        <f>IFERROR(_xlfn.XLOOKUP(A181,'درآمد سود سهام'!$A$9:$A$9,'درآمد سود سهام'!$M$9:$M$9),0)</f>
        <v>0</v>
      </c>
      <c r="D181" s="4"/>
      <c r="E181" s="26">
        <f>IFERROR(_xlfn.XLOOKUP(A181,'درآمد ناشی از تغییر قیمت  '!$A$7:$A$200,'درآمد ناشی از تغییر قیمت  '!$I$7:$I$200),0)</f>
        <v>0</v>
      </c>
      <c r="F181" s="4"/>
      <c r="G181" s="26">
        <v>0</v>
      </c>
      <c r="H181" s="4"/>
      <c r="I181" s="4">
        <f t="shared" si="10"/>
        <v>0</v>
      </c>
      <c r="K181" s="77">
        <f t="shared" si="8"/>
        <v>0</v>
      </c>
      <c r="M181" s="26">
        <f>IFERROR(_xlfn.XLOOKUP(K181,'درآمد سود سهام'!$A$9:$A$9,'درآمد سود سهام'!$M$9:$M$9),0)</f>
        <v>0</v>
      </c>
      <c r="N181" s="4"/>
      <c r="O181" s="26">
        <f>IFERROR(_xlfn.XLOOKUP(A181,'درآمد ناشی از تغییر قیمت  '!$A$7:$A$200,'درآمد ناشی از تغییر قیمت  '!$Q$7:$Q$200),0)</f>
        <v>0</v>
      </c>
      <c r="P181" s="4"/>
      <c r="Q181" s="26">
        <v>383571</v>
      </c>
      <c r="R181" s="4"/>
      <c r="S181" s="4">
        <f t="shared" si="11"/>
        <v>383571</v>
      </c>
      <c r="T181" s="185"/>
      <c r="U181" s="77">
        <f t="shared" si="9"/>
        <v>1.2663162432190235E-6</v>
      </c>
    </row>
    <row r="182" spans="1:21" s="179" customFormat="1" ht="30.75">
      <c r="A182" s="194" t="s">
        <v>454</v>
      </c>
      <c r="C182" s="26">
        <f>IFERROR(_xlfn.XLOOKUP(A182,'درآمد سود سهام'!$A$9:$A$9,'درآمد سود سهام'!$M$9:$M$9),0)</f>
        <v>0</v>
      </c>
      <c r="D182" s="4"/>
      <c r="E182" s="26">
        <f>IFERROR(_xlfn.XLOOKUP(A182,'درآمد ناشی از تغییر قیمت  '!$A$7:$A$200,'درآمد ناشی از تغییر قیمت  '!$I$7:$I$200),0)</f>
        <v>0</v>
      </c>
      <c r="F182" s="4"/>
      <c r="G182" s="26">
        <v>0</v>
      </c>
      <c r="H182" s="4"/>
      <c r="I182" s="4">
        <f t="shared" si="10"/>
        <v>0</v>
      </c>
      <c r="K182" s="77">
        <f t="shared" si="8"/>
        <v>0</v>
      </c>
      <c r="M182" s="26">
        <f>IFERROR(_xlfn.XLOOKUP(K182,'درآمد سود سهام'!$A$9:$A$9,'درآمد سود سهام'!$M$9:$M$9),0)</f>
        <v>0</v>
      </c>
      <c r="N182" s="4"/>
      <c r="O182" s="26">
        <f>IFERROR(_xlfn.XLOOKUP(A182,'درآمد ناشی از تغییر قیمت  '!$A$7:$A$200,'درآمد ناشی از تغییر قیمت  '!$Q$7:$Q$200),0)</f>
        <v>0</v>
      </c>
      <c r="P182" s="4"/>
      <c r="Q182" s="26">
        <v>4676841</v>
      </c>
      <c r="R182" s="4"/>
      <c r="S182" s="4">
        <f t="shared" si="11"/>
        <v>4676841</v>
      </c>
      <c r="T182" s="185"/>
      <c r="U182" s="77">
        <f t="shared" si="9"/>
        <v>1.5440061227915304E-5</v>
      </c>
    </row>
    <row r="183" spans="1:21" s="179" customFormat="1" ht="30.75">
      <c r="A183" s="194" t="s">
        <v>424</v>
      </c>
      <c r="C183" s="26">
        <f>IFERROR(_xlfn.XLOOKUP(A183,'درآمد سود سهام'!$A$9:$A$9,'درآمد سود سهام'!$M$9:$M$9),0)</f>
        <v>0</v>
      </c>
      <c r="D183" s="4"/>
      <c r="E183" s="26">
        <f>IFERROR(_xlfn.XLOOKUP(A183,'درآمد ناشی از تغییر قیمت  '!$A$7:$A$200,'درآمد ناشی از تغییر قیمت  '!$I$7:$I$200),0)</f>
        <v>0</v>
      </c>
      <c r="F183" s="4"/>
      <c r="G183" s="26">
        <v>0</v>
      </c>
      <c r="H183" s="4"/>
      <c r="I183" s="4">
        <f t="shared" si="10"/>
        <v>0</v>
      </c>
      <c r="K183" s="77">
        <f t="shared" si="8"/>
        <v>0</v>
      </c>
      <c r="M183" s="26">
        <f>IFERROR(_xlfn.XLOOKUP(K183,'درآمد سود سهام'!$A$9:$A$9,'درآمد سود سهام'!$M$9:$M$9),0)</f>
        <v>0</v>
      </c>
      <c r="N183" s="4"/>
      <c r="O183" s="26">
        <f>IFERROR(_xlfn.XLOOKUP(A183,'درآمد ناشی از تغییر قیمت  '!$A$7:$A$200,'درآمد ناشی از تغییر قیمت  '!$Q$7:$Q$200),0)</f>
        <v>0</v>
      </c>
      <c r="P183" s="4"/>
      <c r="Q183" s="26">
        <v>-107646</v>
      </c>
      <c r="R183" s="4"/>
      <c r="S183" s="4">
        <f t="shared" si="11"/>
        <v>-107646</v>
      </c>
      <c r="T183" s="185"/>
      <c r="U183" s="77">
        <f t="shared" si="9"/>
        <v>-3.5538108542500605E-7</v>
      </c>
    </row>
    <row r="184" spans="1:21" s="179" customFormat="1" ht="30.75">
      <c r="A184" s="194" t="s">
        <v>449</v>
      </c>
      <c r="C184" s="26">
        <f>IFERROR(_xlfn.XLOOKUP(A184,'درآمد سود سهام'!$A$9:$A$9,'درآمد سود سهام'!$M$9:$M$9),0)</f>
        <v>0</v>
      </c>
      <c r="D184" s="4"/>
      <c r="E184" s="26">
        <f>IFERROR(_xlfn.XLOOKUP(A184,'درآمد ناشی از تغییر قیمت  '!$A$7:$A$200,'درآمد ناشی از تغییر قیمت  '!$I$7:$I$200),0)</f>
        <v>0</v>
      </c>
      <c r="F184" s="4"/>
      <c r="G184" s="26">
        <v>0</v>
      </c>
      <c r="H184" s="4"/>
      <c r="I184" s="4">
        <f t="shared" si="10"/>
        <v>0</v>
      </c>
      <c r="K184" s="77">
        <f t="shared" si="8"/>
        <v>0</v>
      </c>
      <c r="M184" s="26">
        <f>IFERROR(_xlfn.XLOOKUP(K184,'درآمد سود سهام'!$A$9:$A$9,'درآمد سود سهام'!$M$9:$M$9),0)</f>
        <v>0</v>
      </c>
      <c r="N184" s="4"/>
      <c r="O184" s="26">
        <f>IFERROR(_xlfn.XLOOKUP(A184,'درآمد ناشی از تغییر قیمت  '!$A$7:$A$200,'درآمد ناشی از تغییر قیمت  '!$Q$7:$Q$200),0)</f>
        <v>0</v>
      </c>
      <c r="P184" s="4"/>
      <c r="Q184" s="26">
        <v>4444981</v>
      </c>
      <c r="R184" s="4"/>
      <c r="S184" s="4">
        <f t="shared" si="11"/>
        <v>4444981</v>
      </c>
      <c r="T184" s="185"/>
      <c r="U184" s="77">
        <f t="shared" si="9"/>
        <v>1.4674601680262424E-5</v>
      </c>
    </row>
    <row r="185" spans="1:21" s="179" customFormat="1" ht="30.75">
      <c r="A185" s="194" t="s">
        <v>217</v>
      </c>
      <c r="C185" s="26">
        <f>IFERROR(_xlfn.XLOOKUP(A185,'درآمد سود سهام'!$A$9:$A$9,'درآمد سود سهام'!$M$9:$M$9),0)</f>
        <v>0</v>
      </c>
      <c r="D185" s="4"/>
      <c r="E185" s="26">
        <f>IFERROR(_xlfn.XLOOKUP(A185,'درآمد ناشی از تغییر قیمت  '!$A$7:$A$200,'درآمد ناشی از تغییر قیمت  '!$I$7:$I$200),0)</f>
        <v>0</v>
      </c>
      <c r="F185" s="4"/>
      <c r="G185" s="26">
        <v>0</v>
      </c>
      <c r="H185" s="4"/>
      <c r="I185" s="4">
        <f t="shared" si="10"/>
        <v>0</v>
      </c>
      <c r="K185" s="77">
        <f t="shared" si="8"/>
        <v>0</v>
      </c>
      <c r="M185" s="26">
        <f>IFERROR(_xlfn.XLOOKUP(K185,'درآمد سود سهام'!$A$9:$A$9,'درآمد سود سهام'!$M$9:$M$9),0)</f>
        <v>0</v>
      </c>
      <c r="N185" s="4"/>
      <c r="O185" s="26">
        <f>IFERROR(_xlfn.XLOOKUP(A185,'درآمد ناشی از تغییر قیمت  '!$A$7:$A$200,'درآمد ناشی از تغییر قیمت  '!$Q$7:$Q$200),0)</f>
        <v>0</v>
      </c>
      <c r="P185" s="4"/>
      <c r="Q185" s="26">
        <v>-305789554</v>
      </c>
      <c r="R185" s="4"/>
      <c r="S185" s="4">
        <f t="shared" si="11"/>
        <v>-305789554</v>
      </c>
      <c r="T185" s="185"/>
      <c r="U185" s="77">
        <f t="shared" si="9"/>
        <v>-1.009529602699111E-3</v>
      </c>
    </row>
    <row r="186" spans="1:21" s="179" customFormat="1" ht="30.75">
      <c r="A186" s="194" t="s">
        <v>192</v>
      </c>
      <c r="C186" s="26">
        <f>IFERROR(_xlfn.XLOOKUP(A186,'درآمد سود سهام'!$A$9:$A$9,'درآمد سود سهام'!$M$9:$M$9),0)</f>
        <v>0</v>
      </c>
      <c r="D186" s="4"/>
      <c r="E186" s="26">
        <f>IFERROR(_xlfn.XLOOKUP(A186,'درآمد ناشی از تغییر قیمت  '!$A$7:$A$200,'درآمد ناشی از تغییر قیمت  '!$I$7:$I$200),0)</f>
        <v>0</v>
      </c>
      <c r="F186" s="4"/>
      <c r="G186" s="26">
        <v>0</v>
      </c>
      <c r="H186" s="4"/>
      <c r="I186" s="4">
        <f t="shared" si="10"/>
        <v>0</v>
      </c>
      <c r="K186" s="77">
        <f t="shared" si="8"/>
        <v>0</v>
      </c>
      <c r="M186" s="26">
        <f>IFERROR(_xlfn.XLOOKUP(K186,'درآمد سود سهام'!$A$9:$A$9,'درآمد سود سهام'!$M$9:$M$9),0)</f>
        <v>0</v>
      </c>
      <c r="N186" s="4"/>
      <c r="O186" s="26">
        <f>IFERROR(_xlfn.XLOOKUP(A186,'درآمد ناشی از تغییر قیمت  '!$A$7:$A$200,'درآمد ناشی از تغییر قیمت  '!$Q$7:$Q$200),0)</f>
        <v>0</v>
      </c>
      <c r="P186" s="4"/>
      <c r="Q186" s="26">
        <v>-88413881</v>
      </c>
      <c r="R186" s="4"/>
      <c r="S186" s="4">
        <f t="shared" si="11"/>
        <v>-88413881</v>
      </c>
      <c r="T186" s="185"/>
      <c r="U186" s="77">
        <f t="shared" si="9"/>
        <v>-2.9188842127359421E-4</v>
      </c>
    </row>
    <row r="187" spans="1:21" s="179" customFormat="1" ht="30.75">
      <c r="A187" s="194" t="s">
        <v>259</v>
      </c>
      <c r="C187" s="26">
        <f>IFERROR(_xlfn.XLOOKUP(A187,'درآمد سود سهام'!$A$9:$A$9,'درآمد سود سهام'!$M$9:$M$9),0)</f>
        <v>0</v>
      </c>
      <c r="D187" s="4"/>
      <c r="E187" s="26">
        <f>IFERROR(_xlfn.XLOOKUP(A187,'درآمد ناشی از تغییر قیمت  '!$A$7:$A$200,'درآمد ناشی از تغییر قیمت  '!$I$7:$I$200),0)</f>
        <v>0</v>
      </c>
      <c r="F187" s="4"/>
      <c r="G187" s="26">
        <v>0</v>
      </c>
      <c r="H187" s="4"/>
      <c r="I187" s="4">
        <f t="shared" si="10"/>
        <v>0</v>
      </c>
      <c r="K187" s="77">
        <f t="shared" si="8"/>
        <v>0</v>
      </c>
      <c r="M187" s="26">
        <f>IFERROR(_xlfn.XLOOKUP(K187,'درآمد سود سهام'!$A$9:$A$9,'درآمد سود سهام'!$M$9:$M$9),0)</f>
        <v>0</v>
      </c>
      <c r="N187" s="4"/>
      <c r="O187" s="26">
        <f>IFERROR(_xlfn.XLOOKUP(A187,'درآمد ناشی از تغییر قیمت  '!$A$7:$A$200,'درآمد ناشی از تغییر قیمت  '!$Q$7:$Q$200),0)</f>
        <v>0</v>
      </c>
      <c r="P187" s="4"/>
      <c r="Q187" s="26">
        <v>6276759</v>
      </c>
      <c r="R187" s="4"/>
      <c r="S187" s="4">
        <f t="shared" si="11"/>
        <v>6276759</v>
      </c>
      <c r="T187" s="185"/>
      <c r="U187" s="77">
        <f t="shared" si="9"/>
        <v>2.0722009423212897E-5</v>
      </c>
    </row>
    <row r="188" spans="1:21" s="179" customFormat="1" ht="30.75">
      <c r="A188" s="194" t="s">
        <v>371</v>
      </c>
      <c r="C188" s="26">
        <f>IFERROR(_xlfn.XLOOKUP(A188,'درآمد سود سهام'!$A$9:$A$9,'درآمد سود سهام'!$M$9:$M$9),0)</f>
        <v>0</v>
      </c>
      <c r="D188" s="4"/>
      <c r="E188" s="26">
        <f>IFERROR(_xlfn.XLOOKUP(A188,'درآمد ناشی از تغییر قیمت  '!$A$7:$A$200,'درآمد ناشی از تغییر قیمت  '!$I$7:$I$200),0)</f>
        <v>0</v>
      </c>
      <c r="F188" s="4"/>
      <c r="G188" s="26">
        <v>0</v>
      </c>
      <c r="H188" s="4"/>
      <c r="I188" s="4">
        <f t="shared" si="10"/>
        <v>0</v>
      </c>
      <c r="K188" s="77">
        <f t="shared" si="8"/>
        <v>0</v>
      </c>
      <c r="M188" s="26">
        <f>IFERROR(_xlfn.XLOOKUP(K188,'درآمد سود سهام'!$A$9:$A$9,'درآمد سود سهام'!$M$9:$M$9),0)</f>
        <v>0</v>
      </c>
      <c r="N188" s="4"/>
      <c r="O188" s="26">
        <f>IFERROR(_xlfn.XLOOKUP(A188,'درآمد ناشی از تغییر قیمت  '!$A$7:$A$200,'درآمد ناشی از تغییر قیمت  '!$Q$7:$Q$200),0)</f>
        <v>0</v>
      </c>
      <c r="P188" s="4"/>
      <c r="Q188" s="26">
        <v>-32748064</v>
      </c>
      <c r="R188" s="4"/>
      <c r="S188" s="4">
        <f t="shared" si="11"/>
        <v>-32748064</v>
      </c>
      <c r="T188" s="185"/>
      <c r="U188" s="77">
        <f t="shared" si="9"/>
        <v>-1.0811402680905529E-4</v>
      </c>
    </row>
    <row r="189" spans="1:21" s="179" customFormat="1" ht="30.75">
      <c r="A189" s="194" t="s">
        <v>346</v>
      </c>
      <c r="C189" s="26">
        <f>IFERROR(_xlfn.XLOOKUP(A189,'درآمد سود سهام'!$A$9:$A$9,'درآمد سود سهام'!$M$9:$M$9),0)</f>
        <v>0</v>
      </c>
      <c r="D189" s="4"/>
      <c r="E189" s="26">
        <f>IFERROR(_xlfn.XLOOKUP(A189,'درآمد ناشی از تغییر قیمت  '!$A$7:$A$200,'درآمد ناشی از تغییر قیمت  '!$I$7:$I$200),0)</f>
        <v>0</v>
      </c>
      <c r="F189" s="4"/>
      <c r="G189" s="26">
        <v>0</v>
      </c>
      <c r="H189" s="4"/>
      <c r="I189" s="4">
        <f t="shared" si="10"/>
        <v>0</v>
      </c>
      <c r="K189" s="77">
        <f t="shared" si="8"/>
        <v>0</v>
      </c>
      <c r="M189" s="26">
        <f>IFERROR(_xlfn.XLOOKUP(K189,'درآمد سود سهام'!$A$9:$A$9,'درآمد سود سهام'!$M$9:$M$9),0)</f>
        <v>0</v>
      </c>
      <c r="N189" s="4"/>
      <c r="O189" s="26">
        <f>IFERROR(_xlfn.XLOOKUP(A189,'درآمد ناشی از تغییر قیمت  '!$A$7:$A$200,'درآمد ناشی از تغییر قیمت  '!$Q$7:$Q$200),0)</f>
        <v>0</v>
      </c>
      <c r="P189" s="4"/>
      <c r="Q189" s="26">
        <v>-84966286</v>
      </c>
      <c r="R189" s="4"/>
      <c r="S189" s="4">
        <f t="shared" si="11"/>
        <v>-84966286</v>
      </c>
      <c r="T189" s="185"/>
      <c r="U189" s="77">
        <f t="shared" si="9"/>
        <v>-2.8050657658632456E-4</v>
      </c>
    </row>
    <row r="190" spans="1:21" s="179" customFormat="1" ht="30.75">
      <c r="A190" s="194" t="s">
        <v>353</v>
      </c>
      <c r="C190" s="26">
        <f>IFERROR(_xlfn.XLOOKUP(A190,'درآمد سود سهام'!$A$9:$A$9,'درآمد سود سهام'!$M$9:$M$9),0)</f>
        <v>0</v>
      </c>
      <c r="D190" s="4"/>
      <c r="E190" s="26">
        <f>IFERROR(_xlfn.XLOOKUP(A190,'درآمد ناشی از تغییر قیمت  '!$A$7:$A$200,'درآمد ناشی از تغییر قیمت  '!$I$7:$I$200),0)</f>
        <v>0</v>
      </c>
      <c r="F190" s="4"/>
      <c r="G190" s="26">
        <v>0</v>
      </c>
      <c r="H190" s="4"/>
      <c r="I190" s="4">
        <f t="shared" si="10"/>
        <v>0</v>
      </c>
      <c r="K190" s="77">
        <f t="shared" si="8"/>
        <v>0</v>
      </c>
      <c r="M190" s="26">
        <f>IFERROR(_xlfn.XLOOKUP(K190,'درآمد سود سهام'!$A$9:$A$9,'درآمد سود سهام'!$M$9:$M$9),0)</f>
        <v>0</v>
      </c>
      <c r="N190" s="4"/>
      <c r="O190" s="26">
        <f>IFERROR(_xlfn.XLOOKUP(A190,'درآمد ناشی از تغییر قیمت  '!$A$7:$A$200,'درآمد ناشی از تغییر قیمت  '!$Q$7:$Q$200),0)</f>
        <v>0</v>
      </c>
      <c r="P190" s="4"/>
      <c r="Q190" s="26">
        <v>-41482221</v>
      </c>
      <c r="R190" s="4"/>
      <c r="S190" s="4">
        <f t="shared" si="11"/>
        <v>-41482221</v>
      </c>
      <c r="T190" s="185"/>
      <c r="U190" s="77">
        <f t="shared" si="9"/>
        <v>-1.3694885759638054E-4</v>
      </c>
    </row>
    <row r="191" spans="1:21" s="179" customFormat="1" ht="30.75">
      <c r="A191" s="194" t="s">
        <v>329</v>
      </c>
      <c r="C191" s="26">
        <f>IFERROR(_xlfn.XLOOKUP(A191,'درآمد سود سهام'!$A$9:$A$9,'درآمد سود سهام'!$M$9:$M$9),0)</f>
        <v>0</v>
      </c>
      <c r="D191" s="4"/>
      <c r="E191" s="26">
        <f>IFERROR(_xlfn.XLOOKUP(A191,'درآمد ناشی از تغییر قیمت  '!$A$7:$A$200,'درآمد ناشی از تغییر قیمت  '!$I$7:$I$200),0)</f>
        <v>0</v>
      </c>
      <c r="F191" s="4"/>
      <c r="G191" s="26">
        <v>0</v>
      </c>
      <c r="H191" s="4"/>
      <c r="I191" s="4">
        <f t="shared" si="10"/>
        <v>0</v>
      </c>
      <c r="K191" s="77">
        <f t="shared" si="8"/>
        <v>0</v>
      </c>
      <c r="M191" s="26">
        <f>IFERROR(_xlfn.XLOOKUP(K191,'درآمد سود سهام'!$A$9:$A$9,'درآمد سود سهام'!$M$9:$M$9),0)</f>
        <v>0</v>
      </c>
      <c r="N191" s="4"/>
      <c r="O191" s="26">
        <f>IFERROR(_xlfn.XLOOKUP(A191,'درآمد ناشی از تغییر قیمت  '!$A$7:$A$200,'درآمد ناشی از تغییر قیمت  '!$Q$7:$Q$200),0)</f>
        <v>0</v>
      </c>
      <c r="P191" s="4"/>
      <c r="Q191" s="26">
        <v>-117035955</v>
      </c>
      <c r="R191" s="4"/>
      <c r="S191" s="4">
        <f t="shared" si="11"/>
        <v>-117035955</v>
      </c>
      <c r="T191" s="185"/>
      <c r="U191" s="77">
        <f t="shared" si="9"/>
        <v>-3.863809590848909E-4</v>
      </c>
    </row>
    <row r="192" spans="1:21" s="179" customFormat="1" ht="30.75">
      <c r="A192" s="194" t="s">
        <v>325</v>
      </c>
      <c r="C192" s="26">
        <f>IFERROR(_xlfn.XLOOKUP(A192,'درآمد سود سهام'!$A$9:$A$9,'درآمد سود سهام'!$M$9:$M$9),0)</f>
        <v>0</v>
      </c>
      <c r="D192" s="4"/>
      <c r="E192" s="26">
        <f>IFERROR(_xlfn.XLOOKUP(A192,'درآمد ناشی از تغییر قیمت  '!$A$7:$A$200,'درآمد ناشی از تغییر قیمت  '!$I$7:$I$200),0)</f>
        <v>0</v>
      </c>
      <c r="F192" s="4"/>
      <c r="G192" s="26">
        <v>0</v>
      </c>
      <c r="H192" s="4"/>
      <c r="I192" s="4">
        <f t="shared" si="10"/>
        <v>0</v>
      </c>
      <c r="K192" s="77">
        <f t="shared" si="8"/>
        <v>0</v>
      </c>
      <c r="M192" s="26">
        <f>IFERROR(_xlfn.XLOOKUP(K192,'درآمد سود سهام'!$A$9:$A$9,'درآمد سود سهام'!$M$9:$M$9),0)</f>
        <v>0</v>
      </c>
      <c r="N192" s="4"/>
      <c r="O192" s="26">
        <f>IFERROR(_xlfn.XLOOKUP(A192,'درآمد ناشی از تغییر قیمت  '!$A$7:$A$200,'درآمد ناشی از تغییر قیمت  '!$Q$7:$Q$200),0)</f>
        <v>0</v>
      </c>
      <c r="P192" s="4"/>
      <c r="Q192" s="26">
        <v>-1133206350</v>
      </c>
      <c r="R192" s="4"/>
      <c r="S192" s="4">
        <f t="shared" si="11"/>
        <v>-1133206350</v>
      </c>
      <c r="T192" s="185"/>
      <c r="U192" s="77">
        <f t="shared" si="9"/>
        <v>-3.7411525061173596E-3</v>
      </c>
    </row>
    <row r="193" spans="1:21" s="179" customFormat="1" ht="30.75">
      <c r="A193" s="194" t="s">
        <v>400</v>
      </c>
      <c r="C193" s="26">
        <f>IFERROR(_xlfn.XLOOKUP(A193,'درآمد سود سهام'!$A$9:$A$9,'درآمد سود سهام'!$M$9:$M$9),0)</f>
        <v>0</v>
      </c>
      <c r="D193" s="4"/>
      <c r="E193" s="26">
        <f>IFERROR(_xlfn.XLOOKUP(A193,'درآمد ناشی از تغییر قیمت  '!$A$7:$A$200,'درآمد ناشی از تغییر قیمت  '!$I$7:$I$200),0)</f>
        <v>0</v>
      </c>
      <c r="F193" s="4"/>
      <c r="G193" s="26">
        <v>0</v>
      </c>
      <c r="H193" s="4"/>
      <c r="I193" s="4">
        <f t="shared" si="10"/>
        <v>0</v>
      </c>
      <c r="K193" s="77">
        <f t="shared" si="8"/>
        <v>0</v>
      </c>
      <c r="M193" s="26">
        <f>IFERROR(_xlfn.XLOOKUP(K193,'درآمد سود سهام'!$A$9:$A$9,'درآمد سود سهام'!$M$9:$M$9),0)</f>
        <v>0</v>
      </c>
      <c r="N193" s="4"/>
      <c r="O193" s="26">
        <f>IFERROR(_xlfn.XLOOKUP(A193,'درآمد ناشی از تغییر قیمت  '!$A$7:$A$200,'درآمد ناشی از تغییر قیمت  '!$Q$7:$Q$200),0)</f>
        <v>0</v>
      </c>
      <c r="P193" s="4"/>
      <c r="Q193" s="26">
        <v>718252250</v>
      </c>
      <c r="R193" s="4"/>
      <c r="S193" s="4">
        <f t="shared" si="11"/>
        <v>718252250</v>
      </c>
      <c r="T193" s="185"/>
      <c r="U193" s="77">
        <f t="shared" si="9"/>
        <v>2.3712285102461105E-3</v>
      </c>
    </row>
    <row r="194" spans="1:21" s="179" customFormat="1" ht="30.75">
      <c r="A194" s="194" t="s">
        <v>426</v>
      </c>
      <c r="C194" s="26">
        <f>IFERROR(_xlfn.XLOOKUP(A194,'درآمد سود سهام'!$A$9:$A$9,'درآمد سود سهام'!$M$9:$M$9),0)</f>
        <v>0</v>
      </c>
      <c r="D194" s="4"/>
      <c r="E194" s="26">
        <f>IFERROR(_xlfn.XLOOKUP(A194,'درآمد ناشی از تغییر قیمت  '!$A$7:$A$200,'درآمد ناشی از تغییر قیمت  '!$I$7:$I$200),0)</f>
        <v>0</v>
      </c>
      <c r="F194" s="4"/>
      <c r="G194" s="26">
        <v>0</v>
      </c>
      <c r="H194" s="4"/>
      <c r="I194" s="4">
        <f t="shared" si="10"/>
        <v>0</v>
      </c>
      <c r="K194" s="77">
        <f t="shared" si="8"/>
        <v>0</v>
      </c>
      <c r="M194" s="26">
        <f>IFERROR(_xlfn.XLOOKUP(K194,'درآمد سود سهام'!$A$9:$A$9,'درآمد سود سهام'!$M$9:$M$9),0)</f>
        <v>0</v>
      </c>
      <c r="N194" s="4"/>
      <c r="O194" s="26">
        <f>IFERROR(_xlfn.XLOOKUP(A194,'درآمد ناشی از تغییر قیمت  '!$A$7:$A$200,'درآمد ناشی از تغییر قیمت  '!$Q$7:$Q$200),0)</f>
        <v>0</v>
      </c>
      <c r="P194" s="4"/>
      <c r="Q194" s="26">
        <v>5353331271</v>
      </c>
      <c r="R194" s="4"/>
      <c r="S194" s="4">
        <f t="shared" si="11"/>
        <v>5353331271</v>
      </c>
      <c r="T194" s="185"/>
      <c r="U194" s="77">
        <f t="shared" si="9"/>
        <v>1.7673417291191564E-2</v>
      </c>
    </row>
    <row r="195" spans="1:21" s="179" customFormat="1" ht="30.75">
      <c r="A195" s="194" t="s">
        <v>216</v>
      </c>
      <c r="C195" s="26">
        <f>IFERROR(_xlfn.XLOOKUP(A195,'درآمد سود سهام'!$A$9:$A$9,'درآمد سود سهام'!$M$9:$M$9),0)</f>
        <v>0</v>
      </c>
      <c r="D195" s="4"/>
      <c r="E195" s="26">
        <f>IFERROR(_xlfn.XLOOKUP(A195,'درآمد ناشی از تغییر قیمت  '!$A$7:$A$200,'درآمد ناشی از تغییر قیمت  '!$I$7:$I$200),0)</f>
        <v>0</v>
      </c>
      <c r="F195" s="4"/>
      <c r="G195" s="26">
        <v>0</v>
      </c>
      <c r="H195" s="4"/>
      <c r="I195" s="4">
        <f t="shared" si="10"/>
        <v>0</v>
      </c>
      <c r="K195" s="77">
        <f t="shared" si="8"/>
        <v>0</v>
      </c>
      <c r="M195" s="26">
        <f>IFERROR(_xlfn.XLOOKUP(K195,'درآمد سود سهام'!$A$9:$A$9,'درآمد سود سهام'!$M$9:$M$9),0)</f>
        <v>0</v>
      </c>
      <c r="N195" s="4"/>
      <c r="O195" s="26">
        <f>IFERROR(_xlfn.XLOOKUP(A195,'درآمد ناشی از تغییر قیمت  '!$A$7:$A$200,'درآمد ناشی از تغییر قیمت  '!$Q$7:$Q$200),0)</f>
        <v>0</v>
      </c>
      <c r="P195" s="4"/>
      <c r="Q195" s="26">
        <v>-9880938137</v>
      </c>
      <c r="R195" s="4"/>
      <c r="S195" s="4">
        <f t="shared" si="11"/>
        <v>-9880938137</v>
      </c>
      <c r="T195" s="185"/>
      <c r="U195" s="77">
        <f t="shared" si="9"/>
        <v>-3.2620798916303415E-2</v>
      </c>
    </row>
    <row r="196" spans="1:21" s="179" customFormat="1" ht="30.75">
      <c r="A196" s="194" t="s">
        <v>187</v>
      </c>
      <c r="C196" s="26">
        <f>IFERROR(_xlfn.XLOOKUP(A196,'درآمد سود سهام'!$A$9:$A$9,'درآمد سود سهام'!$M$9:$M$9),0)</f>
        <v>0</v>
      </c>
      <c r="D196" s="4"/>
      <c r="E196" s="26">
        <f>IFERROR(_xlfn.XLOOKUP(A196,'درآمد ناشی از تغییر قیمت  '!$A$7:$A$200,'درآمد ناشی از تغییر قیمت  '!$I$7:$I$200),0)</f>
        <v>0</v>
      </c>
      <c r="F196" s="4"/>
      <c r="G196" s="26">
        <v>0</v>
      </c>
      <c r="H196" s="4"/>
      <c r="I196" s="4">
        <f t="shared" si="10"/>
        <v>0</v>
      </c>
      <c r="K196" s="77">
        <f t="shared" si="8"/>
        <v>0</v>
      </c>
      <c r="M196" s="26">
        <f>IFERROR(_xlfn.XLOOKUP(K196,'درآمد سود سهام'!$A$9:$A$9,'درآمد سود سهام'!$M$9:$M$9),0)</f>
        <v>0</v>
      </c>
      <c r="N196" s="4"/>
      <c r="O196" s="26">
        <f>IFERROR(_xlfn.XLOOKUP(A196,'درآمد ناشی از تغییر قیمت  '!$A$7:$A$200,'درآمد ناشی از تغییر قیمت  '!$Q$7:$Q$200),0)</f>
        <v>0</v>
      </c>
      <c r="P196" s="4"/>
      <c r="Q196" s="26">
        <v>-2551707237</v>
      </c>
      <c r="R196" s="4"/>
      <c r="S196" s="4">
        <f t="shared" si="11"/>
        <v>-2551707237</v>
      </c>
      <c r="T196" s="185"/>
      <c r="U196" s="77">
        <f t="shared" si="9"/>
        <v>-8.4241726359725686E-3</v>
      </c>
    </row>
    <row r="197" spans="1:21" s="179" customFormat="1" ht="30.75">
      <c r="A197" s="194" t="s">
        <v>214</v>
      </c>
      <c r="C197" s="26">
        <f>IFERROR(_xlfn.XLOOKUP(A197,'درآمد سود سهام'!$A$9:$A$9,'درآمد سود سهام'!$M$9:$M$9),0)</f>
        <v>0</v>
      </c>
      <c r="D197" s="4"/>
      <c r="E197" s="26">
        <f>IFERROR(_xlfn.XLOOKUP(A197,'درآمد ناشی از تغییر قیمت  '!$A$7:$A$200,'درآمد ناشی از تغییر قیمت  '!$I$7:$I$200),0)</f>
        <v>0</v>
      </c>
      <c r="F197" s="4"/>
      <c r="G197" s="26">
        <v>0</v>
      </c>
      <c r="H197" s="4"/>
      <c r="I197" s="4">
        <f t="shared" si="10"/>
        <v>0</v>
      </c>
      <c r="K197" s="77">
        <f t="shared" si="8"/>
        <v>0</v>
      </c>
      <c r="M197" s="26">
        <f>IFERROR(_xlfn.XLOOKUP(K197,'درآمد سود سهام'!$A$9:$A$9,'درآمد سود سهام'!$M$9:$M$9),0)</f>
        <v>0</v>
      </c>
      <c r="N197" s="4"/>
      <c r="O197" s="26">
        <f>IFERROR(_xlfn.XLOOKUP(A197,'درآمد ناشی از تغییر قیمت  '!$A$7:$A$200,'درآمد ناشی از تغییر قیمت  '!$Q$7:$Q$200),0)</f>
        <v>0</v>
      </c>
      <c r="P197" s="4"/>
      <c r="Q197" s="26">
        <v>-1377492034</v>
      </c>
      <c r="R197" s="4"/>
      <c r="S197" s="4">
        <f t="shared" si="11"/>
        <v>-1377492034</v>
      </c>
      <c r="T197" s="185"/>
      <c r="U197" s="77">
        <f t="shared" si="9"/>
        <v>-4.547634043134156E-3</v>
      </c>
    </row>
    <row r="198" spans="1:21" s="179" customFormat="1" ht="30.75">
      <c r="A198" s="194" t="s">
        <v>171</v>
      </c>
      <c r="C198" s="26">
        <f>IFERROR(_xlfn.XLOOKUP(A198,'درآمد سود سهام'!$A$9:$A$9,'درآمد سود سهام'!$M$9:$M$9),0)</f>
        <v>0</v>
      </c>
      <c r="D198" s="4"/>
      <c r="E198" s="26">
        <f>IFERROR(_xlfn.XLOOKUP(A198,'درآمد ناشی از تغییر قیمت  '!$A$7:$A$200,'درآمد ناشی از تغییر قیمت  '!$I$7:$I$200),0)</f>
        <v>0</v>
      </c>
      <c r="F198" s="4"/>
      <c r="G198" s="26">
        <v>0</v>
      </c>
      <c r="H198" s="4"/>
      <c r="I198" s="4">
        <f t="shared" si="10"/>
        <v>0</v>
      </c>
      <c r="K198" s="77">
        <f t="shared" si="8"/>
        <v>0</v>
      </c>
      <c r="M198" s="26">
        <f>IFERROR(_xlfn.XLOOKUP(K198,'درآمد سود سهام'!$A$9:$A$9,'درآمد سود سهام'!$M$9:$M$9),0)</f>
        <v>0</v>
      </c>
      <c r="N198" s="4"/>
      <c r="O198" s="26">
        <f>IFERROR(_xlfn.XLOOKUP(A198,'درآمد ناشی از تغییر قیمت  '!$A$7:$A$200,'درآمد ناشی از تغییر قیمت  '!$Q$7:$Q$200),0)</f>
        <v>0</v>
      </c>
      <c r="P198" s="4"/>
      <c r="Q198" s="26">
        <v>-2603120670</v>
      </c>
      <c r="R198" s="4"/>
      <c r="S198" s="4">
        <f t="shared" si="11"/>
        <v>-2603120670</v>
      </c>
      <c r="T198" s="185"/>
      <c r="U198" s="77">
        <f t="shared" si="9"/>
        <v>-8.5939082659538587E-3</v>
      </c>
    </row>
    <row r="199" spans="1:21" s="179" customFormat="1" ht="30.75">
      <c r="A199" s="194" t="s">
        <v>198</v>
      </c>
      <c r="C199" s="26">
        <f>IFERROR(_xlfn.XLOOKUP(A199,'درآمد سود سهام'!$A$9:$A$9,'درآمد سود سهام'!$M$9:$M$9),0)</f>
        <v>0</v>
      </c>
      <c r="D199" s="4"/>
      <c r="E199" s="26">
        <f>IFERROR(_xlfn.XLOOKUP(A199,'درآمد ناشی از تغییر قیمت  '!$A$7:$A$200,'درآمد ناشی از تغییر قیمت  '!$I$7:$I$200),0)</f>
        <v>0</v>
      </c>
      <c r="F199" s="4"/>
      <c r="G199" s="26">
        <v>0</v>
      </c>
      <c r="H199" s="4"/>
      <c r="I199" s="4">
        <f t="shared" si="10"/>
        <v>0</v>
      </c>
      <c r="K199" s="77">
        <f t="shared" si="8"/>
        <v>0</v>
      </c>
      <c r="M199" s="26">
        <f>IFERROR(_xlfn.XLOOKUP(K199,'درآمد سود سهام'!$A$9:$A$9,'درآمد سود سهام'!$M$9:$M$9),0)</f>
        <v>0</v>
      </c>
      <c r="N199" s="4"/>
      <c r="O199" s="26">
        <f>IFERROR(_xlfn.XLOOKUP(A199,'درآمد ناشی از تغییر قیمت  '!$A$7:$A$200,'درآمد ناشی از تغییر قیمت  '!$Q$7:$Q$200),0)</f>
        <v>0</v>
      </c>
      <c r="P199" s="4"/>
      <c r="Q199" s="26">
        <v>-2381220129</v>
      </c>
      <c r="R199" s="4"/>
      <c r="S199" s="4">
        <f t="shared" si="11"/>
        <v>-2381220129</v>
      </c>
      <c r="T199" s="185"/>
      <c r="U199" s="77">
        <f t="shared" si="9"/>
        <v>-7.861328744959338E-3</v>
      </c>
    </row>
    <row r="200" spans="1:21" s="179" customFormat="1" ht="30.75">
      <c r="A200" s="194" t="s">
        <v>204</v>
      </c>
      <c r="C200" s="26">
        <f>IFERROR(_xlfn.XLOOKUP(A200,'درآمد سود سهام'!$A$9:$A$9,'درآمد سود سهام'!$M$9:$M$9),0)</f>
        <v>0</v>
      </c>
      <c r="D200" s="4"/>
      <c r="E200" s="26">
        <f>IFERROR(_xlfn.XLOOKUP(A200,'درآمد ناشی از تغییر قیمت  '!$A$7:$A$200,'درآمد ناشی از تغییر قیمت  '!$I$7:$I$200),0)</f>
        <v>0</v>
      </c>
      <c r="F200" s="4"/>
      <c r="G200" s="26">
        <v>0</v>
      </c>
      <c r="H200" s="4"/>
      <c r="I200" s="4">
        <f t="shared" si="10"/>
        <v>0</v>
      </c>
      <c r="K200" s="77">
        <f t="shared" si="8"/>
        <v>0</v>
      </c>
      <c r="M200" s="26">
        <f>IFERROR(_xlfn.XLOOKUP(K200,'درآمد سود سهام'!$A$9:$A$9,'درآمد سود سهام'!$M$9:$M$9),0)</f>
        <v>0</v>
      </c>
      <c r="N200" s="4"/>
      <c r="O200" s="26">
        <f>IFERROR(_xlfn.XLOOKUP(A200,'درآمد ناشی از تغییر قیمت  '!$A$7:$A$200,'درآمد ناشی از تغییر قیمت  '!$Q$7:$Q$200),0)</f>
        <v>0</v>
      </c>
      <c r="P200" s="4"/>
      <c r="Q200" s="26">
        <v>-2324156786</v>
      </c>
      <c r="R200" s="4"/>
      <c r="S200" s="4">
        <f t="shared" si="11"/>
        <v>-2324156786</v>
      </c>
      <c r="T200" s="185"/>
      <c r="U200" s="77">
        <f t="shared" si="9"/>
        <v>-7.6729405765803976E-3</v>
      </c>
    </row>
    <row r="201" spans="1:21" s="179" customFormat="1" ht="30.75">
      <c r="A201" s="194" t="s">
        <v>261</v>
      </c>
      <c r="C201" s="26">
        <f>IFERROR(_xlfn.XLOOKUP(A201,'درآمد سود سهام'!$A$9:$A$9,'درآمد سود سهام'!$M$9:$M$9),0)</f>
        <v>0</v>
      </c>
      <c r="D201" s="4"/>
      <c r="E201" s="26">
        <f>IFERROR(_xlfn.XLOOKUP(A201,'درآمد ناشی از تغییر قیمت  '!$A$7:$A$200,'درآمد ناشی از تغییر قیمت  '!$I$7:$I$200),0)</f>
        <v>0</v>
      </c>
      <c r="F201" s="4"/>
      <c r="G201" s="26">
        <v>0</v>
      </c>
      <c r="H201" s="4"/>
      <c r="I201" s="4">
        <f t="shared" si="10"/>
        <v>0</v>
      </c>
      <c r="K201" s="77">
        <f t="shared" si="8"/>
        <v>0</v>
      </c>
      <c r="M201" s="26">
        <f>IFERROR(_xlfn.XLOOKUP(K201,'درآمد سود سهام'!$A$9:$A$9,'درآمد سود سهام'!$M$9:$M$9),0)</f>
        <v>0</v>
      </c>
      <c r="N201" s="4"/>
      <c r="O201" s="26">
        <f>IFERROR(_xlfn.XLOOKUP(A201,'درآمد ناشی از تغییر قیمت  '!$A$7:$A$200,'درآمد ناشی از تغییر قیمت  '!$Q$7:$Q$200),0)</f>
        <v>0</v>
      </c>
      <c r="P201" s="4"/>
      <c r="Q201" s="26">
        <v>-1416309789</v>
      </c>
      <c r="R201" s="4"/>
      <c r="S201" s="4">
        <f t="shared" si="11"/>
        <v>-1416309789</v>
      </c>
      <c r="T201" s="185"/>
      <c r="U201" s="77">
        <f t="shared" si="9"/>
        <v>-4.6757864678007664E-3</v>
      </c>
    </row>
    <row r="202" spans="1:21" s="179" customFormat="1" ht="30.75">
      <c r="A202" s="194" t="s">
        <v>285</v>
      </c>
      <c r="C202" s="26">
        <f>IFERROR(_xlfn.XLOOKUP(A202,'درآمد سود سهام'!$A$9:$A$9,'درآمد سود سهام'!$M$9:$M$9),0)</f>
        <v>0</v>
      </c>
      <c r="D202" s="4"/>
      <c r="E202" s="26">
        <f>IFERROR(_xlfn.XLOOKUP(A202,'درآمد ناشی از تغییر قیمت  '!$A$7:$A$200,'درآمد ناشی از تغییر قیمت  '!$I$7:$I$200),0)</f>
        <v>0</v>
      </c>
      <c r="F202" s="4"/>
      <c r="G202" s="26">
        <v>0</v>
      </c>
      <c r="H202" s="4"/>
      <c r="I202" s="4">
        <f t="shared" si="10"/>
        <v>0</v>
      </c>
      <c r="K202" s="77">
        <f t="shared" si="8"/>
        <v>0</v>
      </c>
      <c r="M202" s="26">
        <f>IFERROR(_xlfn.XLOOKUP(K202,'درآمد سود سهام'!$A$9:$A$9,'درآمد سود سهام'!$M$9:$M$9),0)</f>
        <v>0</v>
      </c>
      <c r="N202" s="4"/>
      <c r="O202" s="26">
        <f>IFERROR(_xlfn.XLOOKUP(A202,'درآمد ناشی از تغییر قیمت  '!$A$7:$A$200,'درآمد ناشی از تغییر قیمت  '!$Q$7:$Q$200),0)</f>
        <v>0</v>
      </c>
      <c r="P202" s="4"/>
      <c r="Q202" s="26">
        <v>-1271039685</v>
      </c>
      <c r="R202" s="4"/>
      <c r="S202" s="4">
        <f t="shared" si="11"/>
        <v>-1271039685</v>
      </c>
      <c r="T202" s="185"/>
      <c r="U202" s="77">
        <f t="shared" si="9"/>
        <v>-4.1961936613860041E-3</v>
      </c>
    </row>
    <row r="203" spans="1:21" s="179" customFormat="1" ht="30.75">
      <c r="A203" s="194" t="s">
        <v>250</v>
      </c>
      <c r="C203" s="26">
        <f>IFERROR(_xlfn.XLOOKUP(A203,'درآمد سود سهام'!$A$9:$A$9,'درآمد سود سهام'!$M$9:$M$9),0)</f>
        <v>0</v>
      </c>
      <c r="D203" s="4"/>
      <c r="E203" s="26">
        <f>IFERROR(_xlfn.XLOOKUP(A203,'درآمد ناشی از تغییر قیمت  '!$A$7:$A$200,'درآمد ناشی از تغییر قیمت  '!$I$7:$I$200),0)</f>
        <v>0</v>
      </c>
      <c r="F203" s="4"/>
      <c r="G203" s="26">
        <v>0</v>
      </c>
      <c r="H203" s="4"/>
      <c r="I203" s="4">
        <f t="shared" si="10"/>
        <v>0</v>
      </c>
      <c r="K203" s="77">
        <f t="shared" ref="K203:K266" si="12">I203/44164414982</f>
        <v>0</v>
      </c>
      <c r="M203" s="26">
        <f>IFERROR(_xlfn.XLOOKUP(K203,'درآمد سود سهام'!$A$9:$A$9,'درآمد سود سهام'!$M$9:$M$9),0)</f>
        <v>0</v>
      </c>
      <c r="N203" s="4"/>
      <c r="O203" s="26">
        <f>IFERROR(_xlfn.XLOOKUP(A203,'درآمد ناشی از تغییر قیمت  '!$A$7:$A$200,'درآمد ناشی از تغییر قیمت  '!$Q$7:$Q$200),0)</f>
        <v>0</v>
      </c>
      <c r="P203" s="4"/>
      <c r="Q203" s="26">
        <v>-1207546385</v>
      </c>
      <c r="R203" s="4"/>
      <c r="S203" s="4">
        <f t="shared" si="11"/>
        <v>-1207546385</v>
      </c>
      <c r="T203" s="185"/>
      <c r="U203" s="77">
        <f t="shared" ref="U203:U266" si="13">S203/302903008671</f>
        <v>-3.9865777177260859E-3</v>
      </c>
    </row>
    <row r="204" spans="1:21" s="179" customFormat="1" ht="30.75">
      <c r="A204" s="194" t="s">
        <v>407</v>
      </c>
      <c r="C204" s="26">
        <f>IFERROR(_xlfn.XLOOKUP(A204,'درآمد سود سهام'!$A$9:$A$9,'درآمد سود سهام'!$M$9:$M$9),0)</f>
        <v>0</v>
      </c>
      <c r="D204" s="4"/>
      <c r="E204" s="26">
        <f>IFERROR(_xlfn.XLOOKUP(A204,'درآمد ناشی از تغییر قیمت  '!$A$7:$A$200,'درآمد ناشی از تغییر قیمت  '!$I$7:$I$200),0)</f>
        <v>0</v>
      </c>
      <c r="F204" s="4"/>
      <c r="G204" s="26">
        <v>0</v>
      </c>
      <c r="H204" s="4"/>
      <c r="I204" s="4">
        <f t="shared" ref="I204:I267" si="14">G204+E204+C204</f>
        <v>0</v>
      </c>
      <c r="K204" s="77">
        <f t="shared" si="12"/>
        <v>0</v>
      </c>
      <c r="M204" s="26">
        <f>IFERROR(_xlfn.XLOOKUP(K204,'درآمد سود سهام'!$A$9:$A$9,'درآمد سود سهام'!$M$9:$M$9),0)</f>
        <v>0</v>
      </c>
      <c r="N204" s="4"/>
      <c r="O204" s="26">
        <f>IFERROR(_xlfn.XLOOKUP(A204,'درآمد ناشی از تغییر قیمت  '!$A$7:$A$200,'درآمد ناشی از تغییر قیمت  '!$Q$7:$Q$200),0)</f>
        <v>0</v>
      </c>
      <c r="P204" s="4"/>
      <c r="Q204" s="26">
        <v>833454106</v>
      </c>
      <c r="R204" s="4"/>
      <c r="S204" s="4">
        <f t="shared" ref="S204:S267" si="15">Q204+O204+M204</f>
        <v>833454106</v>
      </c>
      <c r="T204" s="185"/>
      <c r="U204" s="77">
        <f t="shared" si="13"/>
        <v>2.7515543990692458E-3</v>
      </c>
    </row>
    <row r="205" spans="1:21" s="179" customFormat="1" ht="30.75">
      <c r="A205" s="194" t="s">
        <v>456</v>
      </c>
      <c r="C205" s="26">
        <f>IFERROR(_xlfn.XLOOKUP(A205,'درآمد سود سهام'!$A$9:$A$9,'درآمد سود سهام'!$M$9:$M$9),0)</f>
        <v>0</v>
      </c>
      <c r="D205" s="4"/>
      <c r="E205" s="26">
        <f>IFERROR(_xlfn.XLOOKUP(A205,'درآمد ناشی از تغییر قیمت  '!$A$7:$A$200,'درآمد ناشی از تغییر قیمت  '!$I$7:$I$200),0)</f>
        <v>0</v>
      </c>
      <c r="F205" s="4"/>
      <c r="G205" s="26">
        <v>0</v>
      </c>
      <c r="H205" s="4"/>
      <c r="I205" s="4">
        <f t="shared" si="14"/>
        <v>0</v>
      </c>
      <c r="K205" s="77">
        <f t="shared" si="12"/>
        <v>0</v>
      </c>
      <c r="M205" s="26">
        <f>IFERROR(_xlfn.XLOOKUP(K205,'درآمد سود سهام'!$A$9:$A$9,'درآمد سود سهام'!$M$9:$M$9),0)</f>
        <v>0</v>
      </c>
      <c r="N205" s="4"/>
      <c r="O205" s="26">
        <f>IFERROR(_xlfn.XLOOKUP(A205,'درآمد ناشی از تغییر قیمت  '!$A$7:$A$200,'درآمد ناشی از تغییر قیمت  '!$Q$7:$Q$200),0)</f>
        <v>0</v>
      </c>
      <c r="P205" s="4"/>
      <c r="Q205" s="26">
        <v>2401820326</v>
      </c>
      <c r="R205" s="4"/>
      <c r="S205" s="4">
        <f t="shared" si="15"/>
        <v>2401820326</v>
      </c>
      <c r="T205" s="185"/>
      <c r="U205" s="77">
        <f t="shared" si="13"/>
        <v>7.9293379637861306E-3</v>
      </c>
    </row>
    <row r="206" spans="1:21" s="179" customFormat="1" ht="30.75">
      <c r="A206" s="194" t="s">
        <v>167</v>
      </c>
      <c r="C206" s="26">
        <f>IFERROR(_xlfn.XLOOKUP(A206,'درآمد سود سهام'!$A$9:$A$9,'درآمد سود سهام'!$M$9:$M$9),0)</f>
        <v>0</v>
      </c>
      <c r="D206" s="4"/>
      <c r="E206" s="26">
        <f>IFERROR(_xlfn.XLOOKUP(A206,'درآمد ناشی از تغییر قیمت  '!$A$7:$A$200,'درآمد ناشی از تغییر قیمت  '!$I$7:$I$200),0)</f>
        <v>0</v>
      </c>
      <c r="F206" s="4"/>
      <c r="G206" s="26">
        <v>0</v>
      </c>
      <c r="H206" s="4"/>
      <c r="I206" s="4">
        <f t="shared" si="14"/>
        <v>0</v>
      </c>
      <c r="K206" s="77">
        <f t="shared" si="12"/>
        <v>0</v>
      </c>
      <c r="M206" s="26">
        <f>IFERROR(_xlfn.XLOOKUP(K206,'درآمد سود سهام'!$A$9:$A$9,'درآمد سود سهام'!$M$9:$M$9),0)</f>
        <v>0</v>
      </c>
      <c r="N206" s="4"/>
      <c r="O206" s="26">
        <f>IFERROR(_xlfn.XLOOKUP(A206,'درآمد ناشی از تغییر قیمت  '!$A$7:$A$200,'درآمد ناشی از تغییر قیمت  '!$Q$7:$Q$200),0)</f>
        <v>0</v>
      </c>
      <c r="P206" s="4"/>
      <c r="Q206" s="26">
        <v>66269962</v>
      </c>
      <c r="R206" s="4"/>
      <c r="S206" s="4">
        <f t="shared" si="15"/>
        <v>66269962</v>
      </c>
      <c r="T206" s="185"/>
      <c r="U206" s="77">
        <f t="shared" si="13"/>
        <v>2.1878277898513559E-4</v>
      </c>
    </row>
    <row r="207" spans="1:21" s="179" customFormat="1" ht="30.75">
      <c r="A207" s="194" t="s">
        <v>168</v>
      </c>
      <c r="C207" s="26">
        <f>IFERROR(_xlfn.XLOOKUP(A207,'درآمد سود سهام'!$A$9:$A$9,'درآمد سود سهام'!$M$9:$M$9),0)</f>
        <v>0</v>
      </c>
      <c r="D207" s="4"/>
      <c r="E207" s="26">
        <f>IFERROR(_xlfn.XLOOKUP(A207,'درآمد ناشی از تغییر قیمت  '!$A$7:$A$200,'درآمد ناشی از تغییر قیمت  '!$I$7:$I$200),0)</f>
        <v>0</v>
      </c>
      <c r="F207" s="4"/>
      <c r="G207" s="26">
        <v>0</v>
      </c>
      <c r="H207" s="4"/>
      <c r="I207" s="4">
        <f t="shared" si="14"/>
        <v>0</v>
      </c>
      <c r="K207" s="77">
        <f t="shared" si="12"/>
        <v>0</v>
      </c>
      <c r="M207" s="26">
        <f>IFERROR(_xlfn.XLOOKUP(K207,'درآمد سود سهام'!$A$9:$A$9,'درآمد سود سهام'!$M$9:$M$9),0)</f>
        <v>0</v>
      </c>
      <c r="N207" s="4"/>
      <c r="O207" s="26">
        <f>IFERROR(_xlfn.XLOOKUP(A207,'درآمد ناشی از تغییر قیمت  '!$A$7:$A$200,'درآمد ناشی از تغییر قیمت  '!$Q$7:$Q$200),0)</f>
        <v>0</v>
      </c>
      <c r="P207" s="4"/>
      <c r="Q207" s="26">
        <v>-147996500</v>
      </c>
      <c r="R207" s="4"/>
      <c r="S207" s="4">
        <f t="shared" si="15"/>
        <v>-147996500</v>
      </c>
      <c r="T207" s="185"/>
      <c r="U207" s="77">
        <f t="shared" si="13"/>
        <v>-4.8859369423017958E-4</v>
      </c>
    </row>
    <row r="208" spans="1:21" s="179" customFormat="1" ht="30.75">
      <c r="A208" s="194" t="s">
        <v>188</v>
      </c>
      <c r="C208" s="26">
        <f>IFERROR(_xlfn.XLOOKUP(A208,'درآمد سود سهام'!$A$9:$A$9,'درآمد سود سهام'!$M$9:$M$9),0)</f>
        <v>0</v>
      </c>
      <c r="D208" s="4"/>
      <c r="E208" s="26">
        <f>IFERROR(_xlfn.XLOOKUP(A208,'درآمد ناشی از تغییر قیمت  '!$A$7:$A$200,'درآمد ناشی از تغییر قیمت  '!$I$7:$I$200),0)</f>
        <v>0</v>
      </c>
      <c r="F208" s="4"/>
      <c r="G208" s="26">
        <v>0</v>
      </c>
      <c r="H208" s="4"/>
      <c r="I208" s="4">
        <f t="shared" si="14"/>
        <v>0</v>
      </c>
      <c r="K208" s="77">
        <f t="shared" si="12"/>
        <v>0</v>
      </c>
      <c r="M208" s="26">
        <f>IFERROR(_xlfn.XLOOKUP(K208,'درآمد سود سهام'!$A$9:$A$9,'درآمد سود سهام'!$M$9:$M$9),0)</f>
        <v>0</v>
      </c>
      <c r="N208" s="4"/>
      <c r="O208" s="26">
        <f>IFERROR(_xlfn.XLOOKUP(A208,'درآمد ناشی از تغییر قیمت  '!$A$7:$A$200,'درآمد ناشی از تغییر قیمت  '!$Q$7:$Q$200),0)</f>
        <v>0</v>
      </c>
      <c r="P208" s="4"/>
      <c r="Q208" s="26">
        <v>153292942</v>
      </c>
      <c r="R208" s="4"/>
      <c r="S208" s="4">
        <f t="shared" si="15"/>
        <v>153292942</v>
      </c>
      <c r="T208" s="185"/>
      <c r="U208" s="77">
        <f t="shared" si="13"/>
        <v>5.0607929803199838E-4</v>
      </c>
    </row>
    <row r="209" spans="1:21" s="179" customFormat="1" ht="30.75">
      <c r="A209" s="194" t="s">
        <v>211</v>
      </c>
      <c r="C209" s="26">
        <f>IFERROR(_xlfn.XLOOKUP(A209,'درآمد سود سهام'!$A$9:$A$9,'درآمد سود سهام'!$M$9:$M$9),0)</f>
        <v>0</v>
      </c>
      <c r="D209" s="4"/>
      <c r="E209" s="26">
        <f>IFERROR(_xlfn.XLOOKUP(A209,'درآمد ناشی از تغییر قیمت  '!$A$7:$A$200,'درآمد ناشی از تغییر قیمت  '!$I$7:$I$200),0)</f>
        <v>0</v>
      </c>
      <c r="F209" s="4"/>
      <c r="G209" s="26">
        <v>0</v>
      </c>
      <c r="H209" s="4"/>
      <c r="I209" s="4">
        <f t="shared" si="14"/>
        <v>0</v>
      </c>
      <c r="K209" s="77">
        <f t="shared" si="12"/>
        <v>0</v>
      </c>
      <c r="M209" s="26">
        <f>IFERROR(_xlfn.XLOOKUP(K209,'درآمد سود سهام'!$A$9:$A$9,'درآمد سود سهام'!$M$9:$M$9),0)</f>
        <v>0</v>
      </c>
      <c r="N209" s="4"/>
      <c r="O209" s="26">
        <f>IFERROR(_xlfn.XLOOKUP(A209,'درآمد ناشی از تغییر قیمت  '!$A$7:$A$200,'درآمد ناشی از تغییر قیمت  '!$Q$7:$Q$200),0)</f>
        <v>0</v>
      </c>
      <c r="P209" s="4"/>
      <c r="Q209" s="26">
        <v>919462622</v>
      </c>
      <c r="R209" s="4"/>
      <c r="S209" s="4">
        <f t="shared" si="15"/>
        <v>919462622</v>
      </c>
      <c r="T209" s="185"/>
      <c r="U209" s="77">
        <f t="shared" si="13"/>
        <v>3.0355017800390359E-3</v>
      </c>
    </row>
    <row r="210" spans="1:21" s="179" customFormat="1" ht="30.75">
      <c r="A210" s="194" t="s">
        <v>172</v>
      </c>
      <c r="C210" s="26">
        <f>IFERROR(_xlfn.XLOOKUP(A210,'درآمد سود سهام'!$A$9:$A$9,'درآمد سود سهام'!$M$9:$M$9),0)</f>
        <v>0</v>
      </c>
      <c r="D210" s="4"/>
      <c r="E210" s="26">
        <f>IFERROR(_xlfn.XLOOKUP(A210,'درآمد ناشی از تغییر قیمت  '!$A$7:$A$200,'درآمد ناشی از تغییر قیمت  '!$I$7:$I$200),0)</f>
        <v>0</v>
      </c>
      <c r="F210" s="4"/>
      <c r="G210" s="26">
        <v>0</v>
      </c>
      <c r="H210" s="4"/>
      <c r="I210" s="4">
        <f t="shared" si="14"/>
        <v>0</v>
      </c>
      <c r="K210" s="77">
        <f t="shared" si="12"/>
        <v>0</v>
      </c>
      <c r="M210" s="26">
        <f>IFERROR(_xlfn.XLOOKUP(K210,'درآمد سود سهام'!$A$9:$A$9,'درآمد سود سهام'!$M$9:$M$9),0)</f>
        <v>0</v>
      </c>
      <c r="N210" s="4"/>
      <c r="O210" s="26">
        <f>IFERROR(_xlfn.XLOOKUP(A210,'درآمد ناشی از تغییر قیمت  '!$A$7:$A$200,'درآمد ناشی از تغییر قیمت  '!$Q$7:$Q$200),0)</f>
        <v>0</v>
      </c>
      <c r="P210" s="4"/>
      <c r="Q210" s="26">
        <v>119193030</v>
      </c>
      <c r="R210" s="4"/>
      <c r="S210" s="4">
        <f t="shared" si="15"/>
        <v>119193030</v>
      </c>
      <c r="T210" s="185"/>
      <c r="U210" s="77">
        <f t="shared" si="13"/>
        <v>3.9350229805562033E-4</v>
      </c>
    </row>
    <row r="211" spans="1:21" s="179" customFormat="1" ht="30.75">
      <c r="A211" s="194" t="s">
        <v>185</v>
      </c>
      <c r="C211" s="26">
        <f>IFERROR(_xlfn.XLOOKUP(A211,'درآمد سود سهام'!$A$9:$A$9,'درآمد سود سهام'!$M$9:$M$9),0)</f>
        <v>0</v>
      </c>
      <c r="D211" s="4"/>
      <c r="E211" s="26">
        <f>IFERROR(_xlfn.XLOOKUP(A211,'درآمد ناشی از تغییر قیمت  '!$A$7:$A$200,'درآمد ناشی از تغییر قیمت  '!$I$7:$I$200),0)</f>
        <v>0</v>
      </c>
      <c r="F211" s="4"/>
      <c r="G211" s="26">
        <v>0</v>
      </c>
      <c r="H211" s="4"/>
      <c r="I211" s="4">
        <f t="shared" si="14"/>
        <v>0</v>
      </c>
      <c r="K211" s="77">
        <f t="shared" si="12"/>
        <v>0</v>
      </c>
      <c r="M211" s="26">
        <f>IFERROR(_xlfn.XLOOKUP(K211,'درآمد سود سهام'!$A$9:$A$9,'درآمد سود سهام'!$M$9:$M$9),0)</f>
        <v>0</v>
      </c>
      <c r="N211" s="4"/>
      <c r="O211" s="26">
        <f>IFERROR(_xlfn.XLOOKUP(A211,'درآمد ناشی از تغییر قیمت  '!$A$7:$A$200,'درآمد ناشی از تغییر قیمت  '!$Q$7:$Q$200),0)</f>
        <v>0</v>
      </c>
      <c r="P211" s="4"/>
      <c r="Q211" s="26">
        <v>-812626675</v>
      </c>
      <c r="R211" s="4"/>
      <c r="S211" s="4">
        <f t="shared" si="15"/>
        <v>-812626675</v>
      </c>
      <c r="T211" s="185"/>
      <c r="U211" s="77">
        <f t="shared" si="13"/>
        <v>-2.6827949929102207E-3</v>
      </c>
    </row>
    <row r="212" spans="1:21" s="179" customFormat="1" ht="30.75">
      <c r="A212" s="194" t="s">
        <v>158</v>
      </c>
      <c r="C212" s="26">
        <f>IFERROR(_xlfn.XLOOKUP(A212,'درآمد سود سهام'!$A$9:$A$9,'درآمد سود سهام'!$M$9:$M$9),0)</f>
        <v>0</v>
      </c>
      <c r="D212" s="4"/>
      <c r="E212" s="26">
        <f>IFERROR(_xlfn.XLOOKUP(A212,'درآمد ناشی از تغییر قیمت  '!$A$7:$A$200,'درآمد ناشی از تغییر قیمت  '!$I$7:$I$200),0)</f>
        <v>0</v>
      </c>
      <c r="F212" s="4"/>
      <c r="G212" s="26">
        <v>0</v>
      </c>
      <c r="H212" s="4"/>
      <c r="I212" s="4">
        <f t="shared" si="14"/>
        <v>0</v>
      </c>
      <c r="K212" s="77">
        <f t="shared" si="12"/>
        <v>0</v>
      </c>
      <c r="M212" s="26">
        <f>IFERROR(_xlfn.XLOOKUP(K212,'درآمد سود سهام'!$A$9:$A$9,'درآمد سود سهام'!$M$9:$M$9),0)</f>
        <v>0</v>
      </c>
      <c r="N212" s="4"/>
      <c r="O212" s="26">
        <f>IFERROR(_xlfn.XLOOKUP(A212,'درآمد ناشی از تغییر قیمت  '!$A$7:$A$200,'درآمد ناشی از تغییر قیمت  '!$Q$7:$Q$200),0)</f>
        <v>0</v>
      </c>
      <c r="P212" s="4"/>
      <c r="Q212" s="26">
        <v>295416840</v>
      </c>
      <c r="R212" s="4"/>
      <c r="S212" s="4">
        <f t="shared" si="15"/>
        <v>295416840</v>
      </c>
      <c r="T212" s="185"/>
      <c r="U212" s="77">
        <f t="shared" si="13"/>
        <v>9.7528526143122215E-4</v>
      </c>
    </row>
    <row r="213" spans="1:21" s="179" customFormat="1" ht="30.75">
      <c r="A213" s="194" t="s">
        <v>252</v>
      </c>
      <c r="C213" s="26">
        <f>IFERROR(_xlfn.XLOOKUP(A213,'درآمد سود سهام'!$A$9:$A$9,'درآمد سود سهام'!$M$9:$M$9),0)</f>
        <v>0</v>
      </c>
      <c r="D213" s="4"/>
      <c r="E213" s="26">
        <f>IFERROR(_xlfn.XLOOKUP(A213,'درآمد ناشی از تغییر قیمت  '!$A$7:$A$200,'درآمد ناشی از تغییر قیمت  '!$I$7:$I$200),0)</f>
        <v>0</v>
      </c>
      <c r="F213" s="4"/>
      <c r="G213" s="26">
        <v>0</v>
      </c>
      <c r="H213" s="4"/>
      <c r="I213" s="4">
        <f t="shared" si="14"/>
        <v>0</v>
      </c>
      <c r="K213" s="77">
        <f t="shared" si="12"/>
        <v>0</v>
      </c>
      <c r="M213" s="26">
        <f>IFERROR(_xlfn.XLOOKUP(K213,'درآمد سود سهام'!$A$9:$A$9,'درآمد سود سهام'!$M$9:$M$9),0)</f>
        <v>0</v>
      </c>
      <c r="N213" s="4"/>
      <c r="O213" s="26">
        <f>IFERROR(_xlfn.XLOOKUP(A213,'درآمد ناشی از تغییر قیمت  '!$A$7:$A$200,'درآمد ناشی از تغییر قیمت  '!$Q$7:$Q$200),0)</f>
        <v>0</v>
      </c>
      <c r="P213" s="4"/>
      <c r="Q213" s="26">
        <v>-116703513</v>
      </c>
      <c r="R213" s="4"/>
      <c r="S213" s="4">
        <f t="shared" si="15"/>
        <v>-116703513</v>
      </c>
      <c r="T213" s="185"/>
      <c r="U213" s="77">
        <f t="shared" si="13"/>
        <v>-3.8528343944829632E-4</v>
      </c>
    </row>
    <row r="214" spans="1:21" s="179" customFormat="1" ht="30.75">
      <c r="A214" s="194" t="s">
        <v>304</v>
      </c>
      <c r="C214" s="26">
        <f>IFERROR(_xlfn.XLOOKUP(A214,'درآمد سود سهام'!$A$9:$A$9,'درآمد سود سهام'!$M$9:$M$9),0)</f>
        <v>0</v>
      </c>
      <c r="D214" s="4"/>
      <c r="E214" s="26">
        <f>IFERROR(_xlfn.XLOOKUP(A214,'درآمد ناشی از تغییر قیمت  '!$A$7:$A$200,'درآمد ناشی از تغییر قیمت  '!$I$7:$I$200),0)</f>
        <v>0</v>
      </c>
      <c r="F214" s="4"/>
      <c r="G214" s="26">
        <v>0</v>
      </c>
      <c r="H214" s="4"/>
      <c r="I214" s="4">
        <f t="shared" si="14"/>
        <v>0</v>
      </c>
      <c r="K214" s="77">
        <f t="shared" si="12"/>
        <v>0</v>
      </c>
      <c r="M214" s="26">
        <f>IFERROR(_xlfn.XLOOKUP(K214,'درآمد سود سهام'!$A$9:$A$9,'درآمد سود سهام'!$M$9:$M$9),0)</f>
        <v>0</v>
      </c>
      <c r="N214" s="4"/>
      <c r="O214" s="26">
        <f>IFERROR(_xlfn.XLOOKUP(A214,'درآمد ناشی از تغییر قیمت  '!$A$7:$A$200,'درآمد ناشی از تغییر قیمت  '!$Q$7:$Q$200),0)</f>
        <v>0</v>
      </c>
      <c r="P214" s="4"/>
      <c r="Q214" s="26">
        <v>8593245</v>
      </c>
      <c r="R214" s="4"/>
      <c r="S214" s="4">
        <f t="shared" si="15"/>
        <v>8593245</v>
      </c>
      <c r="T214" s="185"/>
      <c r="U214" s="77">
        <f t="shared" si="13"/>
        <v>2.8369625768008157E-5</v>
      </c>
    </row>
    <row r="215" spans="1:21" s="179" customFormat="1" ht="30.75">
      <c r="A215" s="194" t="s">
        <v>203</v>
      </c>
      <c r="C215" s="26">
        <f>IFERROR(_xlfn.XLOOKUP(A215,'درآمد سود سهام'!$A$9:$A$9,'درآمد سود سهام'!$M$9:$M$9),0)</f>
        <v>0</v>
      </c>
      <c r="D215" s="4"/>
      <c r="E215" s="26">
        <f>IFERROR(_xlfn.XLOOKUP(A215,'درآمد ناشی از تغییر قیمت  '!$A$7:$A$200,'درآمد ناشی از تغییر قیمت  '!$I$7:$I$200),0)</f>
        <v>0</v>
      </c>
      <c r="F215" s="4"/>
      <c r="G215" s="26">
        <v>0</v>
      </c>
      <c r="H215" s="4"/>
      <c r="I215" s="4">
        <f t="shared" si="14"/>
        <v>0</v>
      </c>
      <c r="K215" s="77">
        <f t="shared" si="12"/>
        <v>0</v>
      </c>
      <c r="M215" s="26">
        <f>IFERROR(_xlfn.XLOOKUP(K215,'درآمد سود سهام'!$A$9:$A$9,'درآمد سود سهام'!$M$9:$M$9),0)</f>
        <v>0</v>
      </c>
      <c r="N215" s="4"/>
      <c r="O215" s="26">
        <f>IFERROR(_xlfn.XLOOKUP(A215,'درآمد ناشی از تغییر قیمت  '!$A$7:$A$200,'درآمد ناشی از تغییر قیمت  '!$Q$7:$Q$200),0)</f>
        <v>0</v>
      </c>
      <c r="P215" s="4"/>
      <c r="Q215" s="26">
        <v>-2124639</v>
      </c>
      <c r="R215" s="4"/>
      <c r="S215" s="4">
        <f t="shared" si="15"/>
        <v>-2124639</v>
      </c>
      <c r="T215" s="185"/>
      <c r="U215" s="77">
        <f t="shared" si="13"/>
        <v>-7.0142551878964328E-6</v>
      </c>
    </row>
    <row r="216" spans="1:21" s="179" customFormat="1" ht="30.75">
      <c r="A216" s="194" t="s">
        <v>303</v>
      </c>
      <c r="C216" s="26">
        <f>IFERROR(_xlfn.XLOOKUP(A216,'درآمد سود سهام'!$A$9:$A$9,'درآمد سود سهام'!$M$9:$M$9),0)</f>
        <v>0</v>
      </c>
      <c r="D216" s="4"/>
      <c r="E216" s="26">
        <f>IFERROR(_xlfn.XLOOKUP(A216,'درآمد ناشی از تغییر قیمت  '!$A$7:$A$200,'درآمد ناشی از تغییر قیمت  '!$I$7:$I$200),0)</f>
        <v>0</v>
      </c>
      <c r="F216" s="4"/>
      <c r="G216" s="26">
        <v>0</v>
      </c>
      <c r="H216" s="4"/>
      <c r="I216" s="4">
        <f t="shared" si="14"/>
        <v>0</v>
      </c>
      <c r="K216" s="77">
        <f t="shared" si="12"/>
        <v>0</v>
      </c>
      <c r="M216" s="26">
        <f>IFERROR(_xlfn.XLOOKUP(K216,'درآمد سود سهام'!$A$9:$A$9,'درآمد سود سهام'!$M$9:$M$9),0)</f>
        <v>0</v>
      </c>
      <c r="N216" s="4"/>
      <c r="O216" s="26">
        <f>IFERROR(_xlfn.XLOOKUP(A216,'درآمد ناشی از تغییر قیمت  '!$A$7:$A$200,'درآمد ناشی از تغییر قیمت  '!$Q$7:$Q$200),0)</f>
        <v>0</v>
      </c>
      <c r="P216" s="4"/>
      <c r="Q216" s="26">
        <v>-54160594</v>
      </c>
      <c r="R216" s="4"/>
      <c r="S216" s="4">
        <f t="shared" si="15"/>
        <v>-54160594</v>
      </c>
      <c r="T216" s="185"/>
      <c r="U216" s="77">
        <f t="shared" si="13"/>
        <v>-1.7880507109398463E-4</v>
      </c>
    </row>
    <row r="217" spans="1:21" s="179" customFormat="1" ht="30.75">
      <c r="A217" s="194" t="s">
        <v>310</v>
      </c>
      <c r="C217" s="26">
        <f>IFERROR(_xlfn.XLOOKUP(A217,'درآمد سود سهام'!$A$9:$A$9,'درآمد سود سهام'!$M$9:$M$9),0)</f>
        <v>0</v>
      </c>
      <c r="D217" s="4"/>
      <c r="E217" s="26">
        <f>IFERROR(_xlfn.XLOOKUP(A217,'درآمد ناشی از تغییر قیمت  '!$A$7:$A$200,'درآمد ناشی از تغییر قیمت  '!$I$7:$I$200),0)</f>
        <v>0</v>
      </c>
      <c r="F217" s="4"/>
      <c r="G217" s="26">
        <v>0</v>
      </c>
      <c r="H217" s="4"/>
      <c r="I217" s="4">
        <f t="shared" si="14"/>
        <v>0</v>
      </c>
      <c r="K217" s="77">
        <f t="shared" si="12"/>
        <v>0</v>
      </c>
      <c r="M217" s="26">
        <f>IFERROR(_xlfn.XLOOKUP(K217,'درآمد سود سهام'!$A$9:$A$9,'درآمد سود سهام'!$M$9:$M$9),0)</f>
        <v>0</v>
      </c>
      <c r="N217" s="4"/>
      <c r="O217" s="26">
        <f>IFERROR(_xlfn.XLOOKUP(A217,'درآمد ناشی از تغییر قیمت  '!$A$7:$A$200,'درآمد ناشی از تغییر قیمت  '!$Q$7:$Q$200),0)</f>
        <v>0</v>
      </c>
      <c r="P217" s="4"/>
      <c r="Q217" s="26">
        <v>-52432427</v>
      </c>
      <c r="R217" s="4"/>
      <c r="S217" s="4">
        <f t="shared" si="15"/>
        <v>-52432427</v>
      </c>
      <c r="T217" s="185"/>
      <c r="U217" s="77">
        <f t="shared" si="13"/>
        <v>-1.73099723340648E-4</v>
      </c>
    </row>
    <row r="218" spans="1:21" s="179" customFormat="1" ht="30.75">
      <c r="A218" s="194" t="s">
        <v>408</v>
      </c>
      <c r="C218" s="26">
        <f>IFERROR(_xlfn.XLOOKUP(A218,'درآمد سود سهام'!$A$9:$A$9,'درآمد سود سهام'!$M$9:$M$9),0)</f>
        <v>0</v>
      </c>
      <c r="D218" s="4"/>
      <c r="E218" s="26">
        <f>IFERROR(_xlfn.XLOOKUP(A218,'درآمد ناشی از تغییر قیمت  '!$A$7:$A$200,'درآمد ناشی از تغییر قیمت  '!$I$7:$I$200),0)</f>
        <v>0</v>
      </c>
      <c r="F218" s="4"/>
      <c r="G218" s="26">
        <v>0</v>
      </c>
      <c r="H218" s="4"/>
      <c r="I218" s="4">
        <f t="shared" si="14"/>
        <v>0</v>
      </c>
      <c r="K218" s="77">
        <f t="shared" si="12"/>
        <v>0</v>
      </c>
      <c r="M218" s="26">
        <f>IFERROR(_xlfn.XLOOKUP(K218,'درآمد سود سهام'!$A$9:$A$9,'درآمد سود سهام'!$M$9:$M$9),0)</f>
        <v>0</v>
      </c>
      <c r="N218" s="4"/>
      <c r="O218" s="26">
        <f>IFERROR(_xlfn.XLOOKUP(A218,'درآمد ناشی از تغییر قیمت  '!$A$7:$A$200,'درآمد ناشی از تغییر قیمت  '!$Q$7:$Q$200),0)</f>
        <v>0</v>
      </c>
      <c r="P218" s="4"/>
      <c r="Q218" s="26">
        <v>-11368609</v>
      </c>
      <c r="R218" s="4"/>
      <c r="S218" s="4">
        <f t="shared" si="15"/>
        <v>-11368609</v>
      </c>
      <c r="T218" s="185"/>
      <c r="U218" s="77">
        <f t="shared" si="13"/>
        <v>-3.7532175893135763E-5</v>
      </c>
    </row>
    <row r="219" spans="1:21" s="179" customFormat="1" ht="30.75">
      <c r="A219" s="194" t="s">
        <v>309</v>
      </c>
      <c r="C219" s="26">
        <f>IFERROR(_xlfn.XLOOKUP(A219,'درآمد سود سهام'!$A$9:$A$9,'درآمد سود سهام'!$M$9:$M$9),0)</f>
        <v>0</v>
      </c>
      <c r="D219" s="4"/>
      <c r="E219" s="26">
        <f>IFERROR(_xlfn.XLOOKUP(A219,'درآمد ناشی از تغییر قیمت  '!$A$7:$A$200,'درآمد ناشی از تغییر قیمت  '!$I$7:$I$200),0)</f>
        <v>0</v>
      </c>
      <c r="F219" s="4"/>
      <c r="G219" s="26">
        <v>0</v>
      </c>
      <c r="H219" s="4"/>
      <c r="I219" s="4">
        <f t="shared" si="14"/>
        <v>0</v>
      </c>
      <c r="K219" s="77">
        <f t="shared" si="12"/>
        <v>0</v>
      </c>
      <c r="M219" s="26">
        <f>IFERROR(_xlfn.XLOOKUP(K219,'درآمد سود سهام'!$A$9:$A$9,'درآمد سود سهام'!$M$9:$M$9),0)</f>
        <v>0</v>
      </c>
      <c r="N219" s="4"/>
      <c r="O219" s="26">
        <f>IFERROR(_xlfn.XLOOKUP(A219,'درآمد ناشی از تغییر قیمت  '!$A$7:$A$200,'درآمد ناشی از تغییر قیمت  '!$Q$7:$Q$200),0)</f>
        <v>0</v>
      </c>
      <c r="P219" s="4"/>
      <c r="Q219" s="26">
        <v>-50140162</v>
      </c>
      <c r="R219" s="4"/>
      <c r="S219" s="4">
        <f t="shared" si="15"/>
        <v>-50140162</v>
      </c>
      <c r="T219" s="185"/>
      <c r="U219" s="77">
        <f t="shared" si="13"/>
        <v>-1.655320698859748E-4</v>
      </c>
    </row>
    <row r="220" spans="1:21" s="179" customFormat="1" ht="30.75">
      <c r="A220" s="194" t="s">
        <v>306</v>
      </c>
      <c r="C220" s="26">
        <f>IFERROR(_xlfn.XLOOKUP(A220,'درآمد سود سهام'!$A$9:$A$9,'درآمد سود سهام'!$M$9:$M$9),0)</f>
        <v>0</v>
      </c>
      <c r="D220" s="4"/>
      <c r="E220" s="26">
        <f>IFERROR(_xlfn.XLOOKUP(A220,'درآمد ناشی از تغییر قیمت  '!$A$7:$A$200,'درآمد ناشی از تغییر قیمت  '!$I$7:$I$200),0)</f>
        <v>0</v>
      </c>
      <c r="F220" s="4"/>
      <c r="G220" s="26">
        <v>0</v>
      </c>
      <c r="H220" s="4"/>
      <c r="I220" s="4">
        <f t="shared" si="14"/>
        <v>0</v>
      </c>
      <c r="K220" s="77">
        <f t="shared" si="12"/>
        <v>0</v>
      </c>
      <c r="M220" s="26">
        <f>IFERROR(_xlfn.XLOOKUP(K220,'درآمد سود سهام'!$A$9:$A$9,'درآمد سود سهام'!$M$9:$M$9),0)</f>
        <v>0</v>
      </c>
      <c r="N220" s="4"/>
      <c r="O220" s="26">
        <f>IFERROR(_xlfn.XLOOKUP(A220,'درآمد ناشی از تغییر قیمت  '!$A$7:$A$200,'درآمد ناشی از تغییر قیمت  '!$Q$7:$Q$200),0)</f>
        <v>0</v>
      </c>
      <c r="P220" s="4"/>
      <c r="Q220" s="26">
        <v>-1935454</v>
      </c>
      <c r="R220" s="4"/>
      <c r="S220" s="4">
        <f t="shared" si="15"/>
        <v>-1935454</v>
      </c>
      <c r="T220" s="185"/>
      <c r="U220" s="77">
        <f t="shared" si="13"/>
        <v>-6.3896823227074826E-6</v>
      </c>
    </row>
    <row r="221" spans="1:21" s="179" customFormat="1" ht="30.75">
      <c r="A221" s="194" t="s">
        <v>349</v>
      </c>
      <c r="C221" s="26">
        <f>IFERROR(_xlfn.XLOOKUP(A221,'درآمد سود سهام'!$A$9:$A$9,'درآمد سود سهام'!$M$9:$M$9),0)</f>
        <v>0</v>
      </c>
      <c r="D221" s="4"/>
      <c r="E221" s="26">
        <f>IFERROR(_xlfn.XLOOKUP(A221,'درآمد ناشی از تغییر قیمت  '!$A$7:$A$200,'درآمد ناشی از تغییر قیمت  '!$I$7:$I$200),0)</f>
        <v>0</v>
      </c>
      <c r="F221" s="4"/>
      <c r="G221" s="26">
        <v>0</v>
      </c>
      <c r="H221" s="4"/>
      <c r="I221" s="4">
        <f t="shared" si="14"/>
        <v>0</v>
      </c>
      <c r="K221" s="77">
        <f t="shared" si="12"/>
        <v>0</v>
      </c>
      <c r="M221" s="26">
        <f>IFERROR(_xlfn.XLOOKUP(K221,'درآمد سود سهام'!$A$9:$A$9,'درآمد سود سهام'!$M$9:$M$9),0)</f>
        <v>0</v>
      </c>
      <c r="N221" s="4"/>
      <c r="O221" s="26">
        <f>IFERROR(_xlfn.XLOOKUP(A221,'درآمد ناشی از تغییر قیمت  '!$A$7:$A$200,'درآمد ناشی از تغییر قیمت  '!$Q$7:$Q$200),0)</f>
        <v>0</v>
      </c>
      <c r="P221" s="4"/>
      <c r="Q221" s="26">
        <v>-49748458</v>
      </c>
      <c r="R221" s="4"/>
      <c r="S221" s="4">
        <f t="shared" si="15"/>
        <v>-49748458</v>
      </c>
      <c r="T221" s="185"/>
      <c r="U221" s="77">
        <f t="shared" si="13"/>
        <v>-1.6423890346376388E-4</v>
      </c>
    </row>
    <row r="222" spans="1:21" s="179" customFormat="1" ht="30.75">
      <c r="A222" s="194" t="s">
        <v>473</v>
      </c>
      <c r="C222" s="26">
        <f>IFERROR(_xlfn.XLOOKUP(A222,'درآمد سود سهام'!$A$9:$A$9,'درآمد سود سهام'!$M$9:$M$9),0)</f>
        <v>0</v>
      </c>
      <c r="D222" s="4"/>
      <c r="E222" s="26">
        <f>IFERROR(_xlfn.XLOOKUP(A222,'درآمد ناشی از تغییر قیمت  '!$A$7:$A$200,'درآمد ناشی از تغییر قیمت  '!$I$7:$I$200),0)</f>
        <v>0</v>
      </c>
      <c r="F222" s="4"/>
      <c r="G222" s="26">
        <v>0</v>
      </c>
      <c r="H222" s="4"/>
      <c r="I222" s="4">
        <f t="shared" si="14"/>
        <v>0</v>
      </c>
      <c r="K222" s="77">
        <f t="shared" si="12"/>
        <v>0</v>
      </c>
      <c r="M222" s="26">
        <f>IFERROR(_xlfn.XLOOKUP(K222,'درآمد سود سهام'!$A$9:$A$9,'درآمد سود سهام'!$M$9:$M$9),0)</f>
        <v>0</v>
      </c>
      <c r="N222" s="4"/>
      <c r="O222" s="26">
        <f>IFERROR(_xlfn.XLOOKUP(A222,'درآمد ناشی از تغییر قیمت  '!$A$7:$A$200,'درآمد ناشی از تغییر قیمت  '!$Q$7:$Q$200),0)</f>
        <v>0</v>
      </c>
      <c r="P222" s="4"/>
      <c r="Q222" s="26">
        <v>605333765</v>
      </c>
      <c r="R222" s="4"/>
      <c r="S222" s="4">
        <f t="shared" si="15"/>
        <v>605333765</v>
      </c>
      <c r="T222" s="185"/>
      <c r="U222" s="77">
        <f t="shared" si="13"/>
        <v>1.9984409123432875E-3</v>
      </c>
    </row>
    <row r="223" spans="1:21" s="179" customFormat="1" ht="30.75">
      <c r="A223" s="194" t="s">
        <v>485</v>
      </c>
      <c r="C223" s="26">
        <f>IFERROR(_xlfn.XLOOKUP(A223,'درآمد سود سهام'!$A$9:$A$9,'درآمد سود سهام'!$M$9:$M$9),0)</f>
        <v>0</v>
      </c>
      <c r="D223" s="4"/>
      <c r="E223" s="26">
        <f>IFERROR(_xlfn.XLOOKUP(A223,'درآمد ناشی از تغییر قیمت  '!$A$7:$A$200,'درآمد ناشی از تغییر قیمت  '!$I$7:$I$200),0)</f>
        <v>0</v>
      </c>
      <c r="F223" s="4"/>
      <c r="G223" s="26">
        <v>0</v>
      </c>
      <c r="H223" s="4"/>
      <c r="I223" s="4">
        <f t="shared" si="14"/>
        <v>0</v>
      </c>
      <c r="K223" s="77">
        <f t="shared" si="12"/>
        <v>0</v>
      </c>
      <c r="M223" s="26">
        <f>IFERROR(_xlfn.XLOOKUP(K223,'درآمد سود سهام'!$A$9:$A$9,'درآمد سود سهام'!$M$9:$M$9),0)</f>
        <v>0</v>
      </c>
      <c r="N223" s="4"/>
      <c r="O223" s="26">
        <f>IFERROR(_xlfn.XLOOKUP(A223,'درآمد ناشی از تغییر قیمت  '!$A$7:$A$200,'درآمد ناشی از تغییر قیمت  '!$Q$7:$Q$200),0)</f>
        <v>0</v>
      </c>
      <c r="P223" s="4"/>
      <c r="Q223" s="26">
        <v>3321867</v>
      </c>
      <c r="R223" s="4"/>
      <c r="S223" s="4">
        <f t="shared" si="15"/>
        <v>3321867</v>
      </c>
      <c r="T223" s="185"/>
      <c r="U223" s="77">
        <f t="shared" si="13"/>
        <v>1.0966767925399073E-5</v>
      </c>
    </row>
    <row r="224" spans="1:21" s="179" customFormat="1" ht="30.75">
      <c r="A224" s="194" t="s">
        <v>427</v>
      </c>
      <c r="C224" s="26">
        <f>IFERROR(_xlfn.XLOOKUP(A224,'درآمد سود سهام'!$A$9:$A$9,'درآمد سود سهام'!$M$9:$M$9),0)</f>
        <v>0</v>
      </c>
      <c r="D224" s="4"/>
      <c r="E224" s="26">
        <f>IFERROR(_xlfn.XLOOKUP(A224,'درآمد ناشی از تغییر قیمت  '!$A$7:$A$200,'درآمد ناشی از تغییر قیمت  '!$I$7:$I$200),0)</f>
        <v>0</v>
      </c>
      <c r="F224" s="4"/>
      <c r="G224" s="26">
        <v>0</v>
      </c>
      <c r="H224" s="4"/>
      <c r="I224" s="4">
        <f t="shared" si="14"/>
        <v>0</v>
      </c>
      <c r="K224" s="77">
        <f t="shared" si="12"/>
        <v>0</v>
      </c>
      <c r="M224" s="26">
        <f>IFERROR(_xlfn.XLOOKUP(K224,'درآمد سود سهام'!$A$9:$A$9,'درآمد سود سهام'!$M$9:$M$9),0)</f>
        <v>0</v>
      </c>
      <c r="N224" s="4"/>
      <c r="O224" s="26">
        <f>IFERROR(_xlfn.XLOOKUP(A224,'درآمد ناشی از تغییر قیمت  '!$A$7:$A$200,'درآمد ناشی از تغییر قیمت  '!$Q$7:$Q$200),0)</f>
        <v>0</v>
      </c>
      <c r="P224" s="4"/>
      <c r="Q224" s="26">
        <v>706057</v>
      </c>
      <c r="R224" s="4"/>
      <c r="S224" s="4">
        <f t="shared" si="15"/>
        <v>706057</v>
      </c>
      <c r="T224" s="185"/>
      <c r="U224" s="77">
        <f t="shared" si="13"/>
        <v>2.3309672726522442E-6</v>
      </c>
    </row>
    <row r="225" spans="1:21" s="179" customFormat="1" ht="30.75">
      <c r="A225" s="194" t="s">
        <v>210</v>
      </c>
      <c r="C225" s="26">
        <f>IFERROR(_xlfn.XLOOKUP(A225,'درآمد سود سهام'!$A$9:$A$9,'درآمد سود سهام'!$M$9:$M$9),0)</f>
        <v>0</v>
      </c>
      <c r="D225" s="4"/>
      <c r="E225" s="26">
        <f>IFERROR(_xlfn.XLOOKUP(A225,'درآمد ناشی از تغییر قیمت  '!$A$7:$A$200,'درآمد ناشی از تغییر قیمت  '!$I$7:$I$200),0)</f>
        <v>0</v>
      </c>
      <c r="F225" s="4"/>
      <c r="G225" s="26">
        <v>0</v>
      </c>
      <c r="H225" s="4"/>
      <c r="I225" s="4">
        <f t="shared" si="14"/>
        <v>0</v>
      </c>
      <c r="K225" s="77">
        <f t="shared" si="12"/>
        <v>0</v>
      </c>
      <c r="M225" s="26">
        <f>IFERROR(_xlfn.XLOOKUP(K225,'درآمد سود سهام'!$A$9:$A$9,'درآمد سود سهام'!$M$9:$M$9),0)</f>
        <v>0</v>
      </c>
      <c r="N225" s="4"/>
      <c r="O225" s="26">
        <f>IFERROR(_xlfn.XLOOKUP(A225,'درآمد ناشی از تغییر قیمت  '!$A$7:$A$200,'درآمد ناشی از تغییر قیمت  '!$Q$7:$Q$200),0)</f>
        <v>0</v>
      </c>
      <c r="P225" s="4"/>
      <c r="Q225" s="26">
        <v>-669526998</v>
      </c>
      <c r="R225" s="4"/>
      <c r="S225" s="4">
        <f t="shared" si="15"/>
        <v>-669526998</v>
      </c>
      <c r="T225" s="185"/>
      <c r="U225" s="77">
        <f t="shared" si="13"/>
        <v>-2.2103676055829835E-3</v>
      </c>
    </row>
    <row r="226" spans="1:21" s="179" customFormat="1" ht="30.75">
      <c r="A226" s="194" t="s">
        <v>197</v>
      </c>
      <c r="C226" s="26">
        <f>IFERROR(_xlfn.XLOOKUP(A226,'درآمد سود سهام'!$A$9:$A$9,'درآمد سود سهام'!$M$9:$M$9),0)</f>
        <v>0</v>
      </c>
      <c r="D226" s="4"/>
      <c r="E226" s="26">
        <f>IFERROR(_xlfn.XLOOKUP(A226,'درآمد ناشی از تغییر قیمت  '!$A$7:$A$200,'درآمد ناشی از تغییر قیمت  '!$I$7:$I$200),0)</f>
        <v>0</v>
      </c>
      <c r="F226" s="4"/>
      <c r="G226" s="26">
        <v>0</v>
      </c>
      <c r="H226" s="4"/>
      <c r="I226" s="4">
        <f t="shared" si="14"/>
        <v>0</v>
      </c>
      <c r="K226" s="77">
        <f t="shared" si="12"/>
        <v>0</v>
      </c>
      <c r="M226" s="26">
        <f>IFERROR(_xlfn.XLOOKUP(K226,'درآمد سود سهام'!$A$9:$A$9,'درآمد سود سهام'!$M$9:$M$9),0)</f>
        <v>0</v>
      </c>
      <c r="N226" s="4"/>
      <c r="O226" s="26">
        <f>IFERROR(_xlfn.XLOOKUP(A226,'درآمد ناشی از تغییر قیمت  '!$A$7:$A$200,'درآمد ناشی از تغییر قیمت  '!$Q$7:$Q$200),0)</f>
        <v>0</v>
      </c>
      <c r="P226" s="4"/>
      <c r="Q226" s="26">
        <v>-240858182</v>
      </c>
      <c r="R226" s="4"/>
      <c r="S226" s="4">
        <f t="shared" si="15"/>
        <v>-240858182</v>
      </c>
      <c r="T226" s="185"/>
      <c r="U226" s="77">
        <f t="shared" si="13"/>
        <v>-7.9516602709486328E-4</v>
      </c>
    </row>
    <row r="227" spans="1:21" s="179" customFormat="1" ht="30.75">
      <c r="A227" s="194" t="s">
        <v>299</v>
      </c>
      <c r="C227" s="26">
        <f>IFERROR(_xlfn.XLOOKUP(A227,'درآمد سود سهام'!$A$9:$A$9,'درآمد سود سهام'!$M$9:$M$9),0)</f>
        <v>0</v>
      </c>
      <c r="D227" s="4"/>
      <c r="E227" s="26">
        <f>IFERROR(_xlfn.XLOOKUP(A227,'درآمد ناشی از تغییر قیمت  '!$A$7:$A$200,'درآمد ناشی از تغییر قیمت  '!$I$7:$I$200),0)</f>
        <v>0</v>
      </c>
      <c r="F227" s="4"/>
      <c r="G227" s="26">
        <v>0</v>
      </c>
      <c r="H227" s="4"/>
      <c r="I227" s="4">
        <f t="shared" si="14"/>
        <v>0</v>
      </c>
      <c r="K227" s="77">
        <f t="shared" si="12"/>
        <v>0</v>
      </c>
      <c r="M227" s="26">
        <f>IFERROR(_xlfn.XLOOKUP(K227,'درآمد سود سهام'!$A$9:$A$9,'درآمد سود سهام'!$M$9:$M$9),0)</f>
        <v>0</v>
      </c>
      <c r="N227" s="4"/>
      <c r="O227" s="26">
        <f>IFERROR(_xlfn.XLOOKUP(A227,'درآمد ناشی از تغییر قیمت  '!$A$7:$A$200,'درآمد ناشی از تغییر قیمت  '!$Q$7:$Q$200),0)</f>
        <v>0</v>
      </c>
      <c r="P227" s="4"/>
      <c r="Q227" s="26">
        <v>-70666726</v>
      </c>
      <c r="R227" s="4"/>
      <c r="S227" s="4">
        <f t="shared" si="15"/>
        <v>-70666726</v>
      </c>
      <c r="T227" s="185"/>
      <c r="U227" s="77">
        <f t="shared" si="13"/>
        <v>-2.3329819769718797E-4</v>
      </c>
    </row>
    <row r="228" spans="1:21" s="179" customFormat="1" ht="30.75">
      <c r="A228" s="194" t="s">
        <v>257</v>
      </c>
      <c r="C228" s="26">
        <f>IFERROR(_xlfn.XLOOKUP(A228,'درآمد سود سهام'!$A$9:$A$9,'درآمد سود سهام'!$M$9:$M$9),0)</f>
        <v>0</v>
      </c>
      <c r="D228" s="4"/>
      <c r="E228" s="26">
        <f>IFERROR(_xlfn.XLOOKUP(A228,'درآمد ناشی از تغییر قیمت  '!$A$7:$A$200,'درآمد ناشی از تغییر قیمت  '!$I$7:$I$200),0)</f>
        <v>0</v>
      </c>
      <c r="F228" s="4"/>
      <c r="G228" s="26">
        <v>0</v>
      </c>
      <c r="H228" s="4"/>
      <c r="I228" s="4">
        <f t="shared" si="14"/>
        <v>0</v>
      </c>
      <c r="K228" s="77">
        <f t="shared" si="12"/>
        <v>0</v>
      </c>
      <c r="M228" s="26">
        <f>IFERROR(_xlfn.XLOOKUP(K228,'درآمد سود سهام'!$A$9:$A$9,'درآمد سود سهام'!$M$9:$M$9),0)</f>
        <v>0</v>
      </c>
      <c r="N228" s="4"/>
      <c r="O228" s="26">
        <f>IFERROR(_xlfn.XLOOKUP(A228,'درآمد ناشی از تغییر قیمت  '!$A$7:$A$200,'درآمد ناشی از تغییر قیمت  '!$Q$7:$Q$200),0)</f>
        <v>0</v>
      </c>
      <c r="P228" s="4"/>
      <c r="Q228" s="26">
        <v>-50848483</v>
      </c>
      <c r="R228" s="4"/>
      <c r="S228" s="4">
        <f t="shared" si="15"/>
        <v>-50848483</v>
      </c>
      <c r="T228" s="185"/>
      <c r="U228" s="77">
        <f t="shared" si="13"/>
        <v>-1.6787051149838328E-4</v>
      </c>
    </row>
    <row r="229" spans="1:21" s="179" customFormat="1" ht="30.75">
      <c r="A229" s="194" t="s">
        <v>191</v>
      </c>
      <c r="C229" s="26">
        <f>IFERROR(_xlfn.XLOOKUP(A229,'درآمد سود سهام'!$A$9:$A$9,'درآمد سود سهام'!$M$9:$M$9),0)</f>
        <v>0</v>
      </c>
      <c r="D229" s="4"/>
      <c r="E229" s="26">
        <f>IFERROR(_xlfn.XLOOKUP(A229,'درآمد ناشی از تغییر قیمت  '!$A$7:$A$200,'درآمد ناشی از تغییر قیمت  '!$I$7:$I$200),0)</f>
        <v>0</v>
      </c>
      <c r="F229" s="4"/>
      <c r="G229" s="26">
        <v>0</v>
      </c>
      <c r="H229" s="4"/>
      <c r="I229" s="4">
        <f t="shared" si="14"/>
        <v>0</v>
      </c>
      <c r="K229" s="77">
        <f t="shared" si="12"/>
        <v>0</v>
      </c>
      <c r="M229" s="26">
        <f>IFERROR(_xlfn.XLOOKUP(K229,'درآمد سود سهام'!$A$9:$A$9,'درآمد سود سهام'!$M$9:$M$9),0)</f>
        <v>0</v>
      </c>
      <c r="N229" s="4"/>
      <c r="O229" s="26">
        <f>IFERROR(_xlfn.XLOOKUP(A229,'درآمد ناشی از تغییر قیمت  '!$A$7:$A$200,'درآمد ناشی از تغییر قیمت  '!$Q$7:$Q$200),0)</f>
        <v>0</v>
      </c>
      <c r="P229" s="4"/>
      <c r="Q229" s="26">
        <v>-136268561</v>
      </c>
      <c r="R229" s="4"/>
      <c r="S229" s="4">
        <f t="shared" si="15"/>
        <v>-136268561</v>
      </c>
      <c r="T229" s="185"/>
      <c r="U229" s="77">
        <f t="shared" si="13"/>
        <v>-4.4987523101168317E-4</v>
      </c>
    </row>
    <row r="230" spans="1:21" s="179" customFormat="1" ht="30.75">
      <c r="A230" s="194" t="s">
        <v>380</v>
      </c>
      <c r="C230" s="26">
        <f>IFERROR(_xlfn.XLOOKUP(A230,'درآمد سود سهام'!$A$9:$A$9,'درآمد سود سهام'!$M$9:$M$9),0)</f>
        <v>0</v>
      </c>
      <c r="D230" s="4"/>
      <c r="E230" s="26">
        <f>IFERROR(_xlfn.XLOOKUP(A230,'درآمد ناشی از تغییر قیمت  '!$A$7:$A$200,'درآمد ناشی از تغییر قیمت  '!$I$7:$I$200),0)</f>
        <v>0</v>
      </c>
      <c r="F230" s="4"/>
      <c r="G230" s="26">
        <v>0</v>
      </c>
      <c r="H230" s="4"/>
      <c r="I230" s="4">
        <f t="shared" si="14"/>
        <v>0</v>
      </c>
      <c r="K230" s="77">
        <f t="shared" si="12"/>
        <v>0</v>
      </c>
      <c r="M230" s="26">
        <f>IFERROR(_xlfn.XLOOKUP(K230,'درآمد سود سهام'!$A$9:$A$9,'درآمد سود سهام'!$M$9:$M$9),0)</f>
        <v>0</v>
      </c>
      <c r="N230" s="4"/>
      <c r="O230" s="26">
        <f>IFERROR(_xlfn.XLOOKUP(A230,'درآمد ناشی از تغییر قیمت  '!$A$7:$A$200,'درآمد ناشی از تغییر قیمت  '!$Q$7:$Q$200),0)</f>
        <v>0</v>
      </c>
      <c r="P230" s="4"/>
      <c r="Q230" s="26">
        <v>-82287637</v>
      </c>
      <c r="R230" s="4"/>
      <c r="S230" s="4">
        <f t="shared" si="15"/>
        <v>-82287637</v>
      </c>
      <c r="T230" s="185"/>
      <c r="U230" s="77">
        <f t="shared" si="13"/>
        <v>-2.7166332008731294E-4</v>
      </c>
    </row>
    <row r="231" spans="1:21" s="179" customFormat="1" ht="30.75">
      <c r="A231" s="194" t="s">
        <v>355</v>
      </c>
      <c r="C231" s="26">
        <f>IFERROR(_xlfn.XLOOKUP(A231,'درآمد سود سهام'!$A$9:$A$9,'درآمد سود سهام'!$M$9:$M$9),0)</f>
        <v>0</v>
      </c>
      <c r="D231" s="4"/>
      <c r="E231" s="26">
        <f>IFERROR(_xlfn.XLOOKUP(A231,'درآمد ناشی از تغییر قیمت  '!$A$7:$A$200,'درآمد ناشی از تغییر قیمت  '!$I$7:$I$200),0)</f>
        <v>0</v>
      </c>
      <c r="F231" s="4"/>
      <c r="G231" s="26">
        <v>0</v>
      </c>
      <c r="H231" s="4"/>
      <c r="I231" s="4">
        <f t="shared" si="14"/>
        <v>0</v>
      </c>
      <c r="K231" s="77">
        <f t="shared" si="12"/>
        <v>0</v>
      </c>
      <c r="M231" s="26">
        <f>IFERROR(_xlfn.XLOOKUP(K231,'درآمد سود سهام'!$A$9:$A$9,'درآمد سود سهام'!$M$9:$M$9),0)</f>
        <v>0</v>
      </c>
      <c r="N231" s="4"/>
      <c r="O231" s="26">
        <f>IFERROR(_xlfn.XLOOKUP(A231,'درآمد ناشی از تغییر قیمت  '!$A$7:$A$200,'درآمد ناشی از تغییر قیمت  '!$Q$7:$Q$200),0)</f>
        <v>0</v>
      </c>
      <c r="P231" s="4"/>
      <c r="Q231" s="26">
        <v>-2832384</v>
      </c>
      <c r="R231" s="4"/>
      <c r="S231" s="4">
        <f t="shared" si="15"/>
        <v>-2832384</v>
      </c>
      <c r="T231" s="185"/>
      <c r="U231" s="77">
        <f t="shared" si="13"/>
        <v>-9.3507952014976896E-6</v>
      </c>
    </row>
    <row r="232" spans="1:21" s="179" customFormat="1" ht="30.75">
      <c r="A232" s="194" t="s">
        <v>350</v>
      </c>
      <c r="C232" s="26">
        <f>IFERROR(_xlfn.XLOOKUP(A232,'درآمد سود سهام'!$A$9:$A$9,'درآمد سود سهام'!$M$9:$M$9),0)</f>
        <v>0</v>
      </c>
      <c r="D232" s="4"/>
      <c r="E232" s="26">
        <f>IFERROR(_xlfn.XLOOKUP(A232,'درآمد ناشی از تغییر قیمت  '!$A$7:$A$200,'درآمد ناشی از تغییر قیمت  '!$I$7:$I$200),0)</f>
        <v>0</v>
      </c>
      <c r="F232" s="4"/>
      <c r="G232" s="26">
        <v>0</v>
      </c>
      <c r="H232" s="4"/>
      <c r="I232" s="4">
        <f t="shared" si="14"/>
        <v>0</v>
      </c>
      <c r="K232" s="77">
        <f t="shared" si="12"/>
        <v>0</v>
      </c>
      <c r="M232" s="26">
        <f>IFERROR(_xlfn.XLOOKUP(K232,'درآمد سود سهام'!$A$9:$A$9,'درآمد سود سهام'!$M$9:$M$9),0)</f>
        <v>0</v>
      </c>
      <c r="N232" s="4"/>
      <c r="O232" s="26">
        <f>IFERROR(_xlfn.XLOOKUP(A232,'درآمد ناشی از تغییر قیمت  '!$A$7:$A$200,'درآمد ناشی از تغییر قیمت  '!$Q$7:$Q$200),0)</f>
        <v>0</v>
      </c>
      <c r="P232" s="4"/>
      <c r="Q232" s="26">
        <v>-26174736</v>
      </c>
      <c r="R232" s="4"/>
      <c r="S232" s="4">
        <f t="shared" si="15"/>
        <v>-26174736</v>
      </c>
      <c r="T232" s="185"/>
      <c r="U232" s="77">
        <f t="shared" si="13"/>
        <v>-8.6412928398574786E-5</v>
      </c>
    </row>
    <row r="233" spans="1:21" s="179" customFormat="1" ht="30.75">
      <c r="A233" s="194" t="s">
        <v>415</v>
      </c>
      <c r="C233" s="26">
        <f>IFERROR(_xlfn.XLOOKUP(A233,'درآمد سود سهام'!$A$9:$A$9,'درآمد سود سهام'!$M$9:$M$9),0)</f>
        <v>0</v>
      </c>
      <c r="D233" s="4"/>
      <c r="E233" s="26">
        <f>IFERROR(_xlfn.XLOOKUP(A233,'درآمد ناشی از تغییر قیمت  '!$A$7:$A$200,'درآمد ناشی از تغییر قیمت  '!$I$7:$I$200),0)</f>
        <v>0</v>
      </c>
      <c r="F233" s="4"/>
      <c r="G233" s="26">
        <v>0</v>
      </c>
      <c r="H233" s="4"/>
      <c r="I233" s="4">
        <f t="shared" si="14"/>
        <v>0</v>
      </c>
      <c r="K233" s="77">
        <f t="shared" si="12"/>
        <v>0</v>
      </c>
      <c r="M233" s="26">
        <f>IFERROR(_xlfn.XLOOKUP(K233,'درآمد سود سهام'!$A$9:$A$9,'درآمد سود سهام'!$M$9:$M$9),0)</f>
        <v>0</v>
      </c>
      <c r="N233" s="4"/>
      <c r="O233" s="26">
        <f>IFERROR(_xlfn.XLOOKUP(A233,'درآمد ناشی از تغییر قیمت  '!$A$7:$A$200,'درآمد ناشی از تغییر قیمت  '!$Q$7:$Q$200),0)</f>
        <v>0</v>
      </c>
      <c r="P233" s="4"/>
      <c r="Q233" s="26">
        <v>-83610954</v>
      </c>
      <c r="R233" s="4"/>
      <c r="S233" s="4">
        <f t="shared" si="15"/>
        <v>-83610954</v>
      </c>
      <c r="T233" s="185"/>
      <c r="U233" s="77">
        <f t="shared" si="13"/>
        <v>-2.7603210138732746E-4</v>
      </c>
    </row>
    <row r="234" spans="1:21" s="179" customFormat="1" ht="30.75">
      <c r="A234" s="194" t="s">
        <v>417</v>
      </c>
      <c r="C234" s="26">
        <f>IFERROR(_xlfn.XLOOKUP(A234,'درآمد سود سهام'!$A$9:$A$9,'درآمد سود سهام'!$M$9:$M$9),0)</f>
        <v>0</v>
      </c>
      <c r="D234" s="4"/>
      <c r="E234" s="26">
        <f>IFERROR(_xlfn.XLOOKUP(A234,'درآمد ناشی از تغییر قیمت  '!$A$7:$A$200,'درآمد ناشی از تغییر قیمت  '!$I$7:$I$200),0)</f>
        <v>0</v>
      </c>
      <c r="F234" s="4"/>
      <c r="G234" s="26">
        <v>0</v>
      </c>
      <c r="H234" s="4"/>
      <c r="I234" s="4">
        <f t="shared" si="14"/>
        <v>0</v>
      </c>
      <c r="K234" s="77">
        <f t="shared" si="12"/>
        <v>0</v>
      </c>
      <c r="M234" s="26">
        <f>IFERROR(_xlfn.XLOOKUP(K234,'درآمد سود سهام'!$A$9:$A$9,'درآمد سود سهام'!$M$9:$M$9),0)</f>
        <v>0</v>
      </c>
      <c r="N234" s="4"/>
      <c r="O234" s="26">
        <f>IFERROR(_xlfn.XLOOKUP(A234,'درآمد ناشی از تغییر قیمت  '!$A$7:$A$200,'درآمد ناشی از تغییر قیمت  '!$Q$7:$Q$200),0)</f>
        <v>0</v>
      </c>
      <c r="P234" s="4"/>
      <c r="Q234" s="26">
        <v>1267679848</v>
      </c>
      <c r="R234" s="4"/>
      <c r="S234" s="4">
        <f t="shared" si="15"/>
        <v>1267679848</v>
      </c>
      <c r="T234" s="185"/>
      <c r="U234" s="77">
        <f t="shared" si="13"/>
        <v>4.1851015398031207E-3</v>
      </c>
    </row>
    <row r="235" spans="1:21" s="179" customFormat="1" ht="30.75">
      <c r="A235" s="194" t="s">
        <v>194</v>
      </c>
      <c r="C235" s="26">
        <f>IFERROR(_xlfn.XLOOKUP(A235,'درآمد سود سهام'!$A$9:$A$9,'درآمد سود سهام'!$M$9:$M$9),0)</f>
        <v>0</v>
      </c>
      <c r="D235" s="4"/>
      <c r="E235" s="26">
        <f>IFERROR(_xlfn.XLOOKUP(A235,'درآمد ناشی از تغییر قیمت  '!$A$7:$A$200,'درآمد ناشی از تغییر قیمت  '!$I$7:$I$200),0)</f>
        <v>0</v>
      </c>
      <c r="F235" s="4"/>
      <c r="G235" s="26">
        <v>0</v>
      </c>
      <c r="H235" s="4"/>
      <c r="I235" s="4">
        <f t="shared" si="14"/>
        <v>0</v>
      </c>
      <c r="K235" s="77">
        <f t="shared" si="12"/>
        <v>0</v>
      </c>
      <c r="M235" s="26">
        <f>IFERROR(_xlfn.XLOOKUP(K235,'درآمد سود سهام'!$A$9:$A$9,'درآمد سود سهام'!$M$9:$M$9),0)</f>
        <v>0</v>
      </c>
      <c r="N235" s="4"/>
      <c r="O235" s="26">
        <f>IFERROR(_xlfn.XLOOKUP(A235,'درآمد ناشی از تغییر قیمت  '!$A$7:$A$200,'درآمد ناشی از تغییر قیمت  '!$Q$7:$Q$200),0)</f>
        <v>0</v>
      </c>
      <c r="P235" s="4"/>
      <c r="Q235" s="26">
        <v>-1314510525</v>
      </c>
      <c r="R235" s="4"/>
      <c r="S235" s="4">
        <f t="shared" si="15"/>
        <v>-1314510525</v>
      </c>
      <c r="T235" s="185"/>
      <c r="U235" s="77">
        <f t="shared" si="13"/>
        <v>-4.3397077195352785E-3</v>
      </c>
    </row>
    <row r="236" spans="1:21" s="179" customFormat="1" ht="30.75">
      <c r="A236" s="194" t="s">
        <v>209</v>
      </c>
      <c r="C236" s="26">
        <f>IFERROR(_xlfn.XLOOKUP(A236,'درآمد سود سهام'!$A$9:$A$9,'درآمد سود سهام'!$M$9:$M$9),0)</f>
        <v>0</v>
      </c>
      <c r="D236" s="4"/>
      <c r="E236" s="26">
        <f>IFERROR(_xlfn.XLOOKUP(A236,'درآمد ناشی از تغییر قیمت  '!$A$7:$A$200,'درآمد ناشی از تغییر قیمت  '!$I$7:$I$200),0)</f>
        <v>0</v>
      </c>
      <c r="F236" s="4"/>
      <c r="G236" s="26">
        <v>0</v>
      </c>
      <c r="H236" s="4"/>
      <c r="I236" s="4">
        <f t="shared" si="14"/>
        <v>0</v>
      </c>
      <c r="K236" s="77">
        <f t="shared" si="12"/>
        <v>0</v>
      </c>
      <c r="M236" s="26">
        <f>IFERROR(_xlfn.XLOOKUP(K236,'درآمد سود سهام'!$A$9:$A$9,'درآمد سود سهام'!$M$9:$M$9),0)</f>
        <v>0</v>
      </c>
      <c r="N236" s="4"/>
      <c r="O236" s="26">
        <f>IFERROR(_xlfn.XLOOKUP(A236,'درآمد ناشی از تغییر قیمت  '!$A$7:$A$200,'درآمد ناشی از تغییر قیمت  '!$Q$7:$Q$200),0)</f>
        <v>0</v>
      </c>
      <c r="P236" s="4"/>
      <c r="Q236" s="26">
        <v>-733327841</v>
      </c>
      <c r="R236" s="4"/>
      <c r="S236" s="4">
        <f t="shared" si="15"/>
        <v>-733327841</v>
      </c>
      <c r="T236" s="185"/>
      <c r="U236" s="77">
        <f t="shared" si="13"/>
        <v>-2.4209988676491116E-3</v>
      </c>
    </row>
    <row r="237" spans="1:21" s="179" customFormat="1" ht="30.75">
      <c r="A237" s="194" t="s">
        <v>170</v>
      </c>
      <c r="C237" s="26">
        <f>IFERROR(_xlfn.XLOOKUP(A237,'درآمد سود سهام'!$A$9:$A$9,'درآمد سود سهام'!$M$9:$M$9),0)</f>
        <v>0</v>
      </c>
      <c r="D237" s="4"/>
      <c r="E237" s="26">
        <f>IFERROR(_xlfn.XLOOKUP(A237,'درآمد ناشی از تغییر قیمت  '!$A$7:$A$200,'درآمد ناشی از تغییر قیمت  '!$I$7:$I$200),0)</f>
        <v>0</v>
      </c>
      <c r="F237" s="4"/>
      <c r="G237" s="26">
        <v>0</v>
      </c>
      <c r="H237" s="4"/>
      <c r="I237" s="4">
        <f t="shared" si="14"/>
        <v>0</v>
      </c>
      <c r="K237" s="77">
        <f t="shared" si="12"/>
        <v>0</v>
      </c>
      <c r="M237" s="26">
        <f>IFERROR(_xlfn.XLOOKUP(K237,'درآمد سود سهام'!$A$9:$A$9,'درآمد سود سهام'!$M$9:$M$9),0)</f>
        <v>0</v>
      </c>
      <c r="N237" s="4"/>
      <c r="O237" s="26">
        <f>IFERROR(_xlfn.XLOOKUP(A237,'درآمد ناشی از تغییر قیمت  '!$A$7:$A$200,'درآمد ناشی از تغییر قیمت  '!$Q$7:$Q$200),0)</f>
        <v>0</v>
      </c>
      <c r="P237" s="4"/>
      <c r="Q237" s="26">
        <v>-227342635</v>
      </c>
      <c r="R237" s="4"/>
      <c r="S237" s="4">
        <f t="shared" si="15"/>
        <v>-227342635</v>
      </c>
      <c r="T237" s="185"/>
      <c r="U237" s="77">
        <f t="shared" si="13"/>
        <v>-7.5054597838917353E-4</v>
      </c>
    </row>
    <row r="238" spans="1:21" s="179" customFormat="1" ht="30.75">
      <c r="A238" s="194" t="s">
        <v>164</v>
      </c>
      <c r="C238" s="26">
        <f>IFERROR(_xlfn.XLOOKUP(A238,'درآمد سود سهام'!$A$9:$A$9,'درآمد سود سهام'!$M$9:$M$9),0)</f>
        <v>0</v>
      </c>
      <c r="D238" s="4"/>
      <c r="E238" s="26">
        <f>IFERROR(_xlfn.XLOOKUP(A238,'درآمد ناشی از تغییر قیمت  '!$A$7:$A$200,'درآمد ناشی از تغییر قیمت  '!$I$7:$I$200),0)</f>
        <v>0</v>
      </c>
      <c r="F238" s="4"/>
      <c r="G238" s="26">
        <v>0</v>
      </c>
      <c r="H238" s="4"/>
      <c r="I238" s="4">
        <f t="shared" si="14"/>
        <v>0</v>
      </c>
      <c r="K238" s="77">
        <f t="shared" si="12"/>
        <v>0</v>
      </c>
      <c r="M238" s="26">
        <f>IFERROR(_xlfn.XLOOKUP(K238,'درآمد سود سهام'!$A$9:$A$9,'درآمد سود سهام'!$M$9:$M$9),0)</f>
        <v>0</v>
      </c>
      <c r="N238" s="4"/>
      <c r="O238" s="26">
        <f>IFERROR(_xlfn.XLOOKUP(A238,'درآمد ناشی از تغییر قیمت  '!$A$7:$A$200,'درآمد ناشی از تغییر قیمت  '!$Q$7:$Q$200),0)</f>
        <v>0</v>
      </c>
      <c r="P238" s="4"/>
      <c r="Q238" s="26">
        <v>-1428849947</v>
      </c>
      <c r="R238" s="4"/>
      <c r="S238" s="4">
        <f t="shared" si="15"/>
        <v>-1428849947</v>
      </c>
      <c r="T238" s="185"/>
      <c r="U238" s="77">
        <f t="shared" si="13"/>
        <v>-4.7171863801193023E-3</v>
      </c>
    </row>
    <row r="239" spans="1:21" s="179" customFormat="1" ht="30.75">
      <c r="A239" s="194" t="s">
        <v>293</v>
      </c>
      <c r="C239" s="26">
        <f>IFERROR(_xlfn.XLOOKUP(A239,'درآمد سود سهام'!$A$9:$A$9,'درآمد سود سهام'!$M$9:$M$9),0)</f>
        <v>0</v>
      </c>
      <c r="D239" s="4"/>
      <c r="E239" s="26">
        <f>IFERROR(_xlfn.XLOOKUP(A239,'درآمد ناشی از تغییر قیمت  '!$A$7:$A$200,'درآمد ناشی از تغییر قیمت  '!$I$7:$I$200),0)</f>
        <v>0</v>
      </c>
      <c r="F239" s="4"/>
      <c r="G239" s="26">
        <v>0</v>
      </c>
      <c r="H239" s="4"/>
      <c r="I239" s="4">
        <f t="shared" si="14"/>
        <v>0</v>
      </c>
      <c r="K239" s="77">
        <f t="shared" si="12"/>
        <v>0</v>
      </c>
      <c r="M239" s="26">
        <f>IFERROR(_xlfn.XLOOKUP(K239,'درآمد سود سهام'!$A$9:$A$9,'درآمد سود سهام'!$M$9:$M$9),0)</f>
        <v>0</v>
      </c>
      <c r="N239" s="4"/>
      <c r="O239" s="26">
        <f>IFERROR(_xlfn.XLOOKUP(A239,'درآمد ناشی از تغییر قیمت  '!$A$7:$A$200,'درآمد ناشی از تغییر قیمت  '!$Q$7:$Q$200),0)</f>
        <v>0</v>
      </c>
      <c r="P239" s="4"/>
      <c r="Q239" s="26">
        <v>-524590975</v>
      </c>
      <c r="R239" s="4"/>
      <c r="S239" s="4">
        <f t="shared" si="15"/>
        <v>-524590975</v>
      </c>
      <c r="T239" s="185"/>
      <c r="U239" s="77">
        <f t="shared" si="13"/>
        <v>-1.7318777297778108E-3</v>
      </c>
    </row>
    <row r="240" spans="1:21" s="179" customFormat="1" ht="30.75">
      <c r="A240" s="194" t="s">
        <v>433</v>
      </c>
      <c r="C240" s="26">
        <f>IFERROR(_xlfn.XLOOKUP(A240,'درآمد سود سهام'!$A$9:$A$9,'درآمد سود سهام'!$M$9:$M$9),0)</f>
        <v>0</v>
      </c>
      <c r="D240" s="4"/>
      <c r="E240" s="26">
        <f>IFERROR(_xlfn.XLOOKUP(A240,'درآمد ناشی از تغییر قیمت  '!$A$7:$A$200,'درآمد ناشی از تغییر قیمت  '!$I$7:$I$200),0)</f>
        <v>0</v>
      </c>
      <c r="F240" s="4"/>
      <c r="G240" s="26">
        <v>0</v>
      </c>
      <c r="H240" s="4"/>
      <c r="I240" s="4">
        <f t="shared" si="14"/>
        <v>0</v>
      </c>
      <c r="K240" s="77">
        <f t="shared" si="12"/>
        <v>0</v>
      </c>
      <c r="M240" s="26">
        <f>IFERROR(_xlfn.XLOOKUP(K240,'درآمد سود سهام'!$A$9:$A$9,'درآمد سود سهام'!$M$9:$M$9),0)</f>
        <v>0</v>
      </c>
      <c r="N240" s="4"/>
      <c r="O240" s="26">
        <f>IFERROR(_xlfn.XLOOKUP(A240,'درآمد ناشی از تغییر قیمت  '!$A$7:$A$200,'درآمد ناشی از تغییر قیمت  '!$Q$7:$Q$200),0)</f>
        <v>0</v>
      </c>
      <c r="P240" s="4"/>
      <c r="Q240" s="26">
        <v>-208149022</v>
      </c>
      <c r="R240" s="4"/>
      <c r="S240" s="4">
        <f t="shared" si="15"/>
        <v>-208149022</v>
      </c>
      <c r="T240" s="185"/>
      <c r="U240" s="77">
        <f t="shared" si="13"/>
        <v>-6.8718043743858071E-4</v>
      </c>
    </row>
    <row r="241" spans="1:21" s="179" customFormat="1" ht="30.75">
      <c r="A241" s="194" t="s">
        <v>425</v>
      </c>
      <c r="C241" s="26">
        <f>IFERROR(_xlfn.XLOOKUP(A241,'درآمد سود سهام'!$A$9:$A$9,'درآمد سود سهام'!$M$9:$M$9),0)</f>
        <v>0</v>
      </c>
      <c r="D241" s="4"/>
      <c r="E241" s="26">
        <f>IFERROR(_xlfn.XLOOKUP(A241,'درآمد ناشی از تغییر قیمت  '!$A$7:$A$200,'درآمد ناشی از تغییر قیمت  '!$I$7:$I$200),0)</f>
        <v>0</v>
      </c>
      <c r="F241" s="4"/>
      <c r="G241" s="26">
        <v>0</v>
      </c>
      <c r="H241" s="4"/>
      <c r="I241" s="4">
        <f t="shared" si="14"/>
        <v>0</v>
      </c>
      <c r="K241" s="77">
        <f t="shared" si="12"/>
        <v>0</v>
      </c>
      <c r="M241" s="26">
        <f>IFERROR(_xlfn.XLOOKUP(K241,'درآمد سود سهام'!$A$9:$A$9,'درآمد سود سهام'!$M$9:$M$9),0)</f>
        <v>0</v>
      </c>
      <c r="N241" s="4"/>
      <c r="O241" s="26">
        <f>IFERROR(_xlfn.XLOOKUP(A241,'درآمد ناشی از تغییر قیمت  '!$A$7:$A$200,'درآمد ناشی از تغییر قیمت  '!$Q$7:$Q$200),0)</f>
        <v>0</v>
      </c>
      <c r="P241" s="4"/>
      <c r="Q241" s="26">
        <v>-2307061126</v>
      </c>
      <c r="R241" s="4"/>
      <c r="S241" s="4">
        <f t="shared" si="15"/>
        <v>-2307061126</v>
      </c>
      <c r="T241" s="185"/>
      <c r="U241" s="77">
        <f t="shared" si="13"/>
        <v>-7.6165011900090731E-3</v>
      </c>
    </row>
    <row r="242" spans="1:21" s="179" customFormat="1" ht="30.75">
      <c r="A242" s="194" t="s">
        <v>455</v>
      </c>
      <c r="C242" s="26">
        <f>IFERROR(_xlfn.XLOOKUP(A242,'درآمد سود سهام'!$A$9:$A$9,'درآمد سود سهام'!$M$9:$M$9),0)</f>
        <v>0</v>
      </c>
      <c r="D242" s="4"/>
      <c r="E242" s="26">
        <f>IFERROR(_xlfn.XLOOKUP(A242,'درآمد ناشی از تغییر قیمت  '!$A$7:$A$200,'درآمد ناشی از تغییر قیمت  '!$I$7:$I$200),0)</f>
        <v>0</v>
      </c>
      <c r="F242" s="4"/>
      <c r="G242" s="26">
        <v>0</v>
      </c>
      <c r="H242" s="4"/>
      <c r="I242" s="4">
        <f t="shared" si="14"/>
        <v>0</v>
      </c>
      <c r="K242" s="77">
        <f t="shared" si="12"/>
        <v>0</v>
      </c>
      <c r="M242" s="26">
        <f>IFERROR(_xlfn.XLOOKUP(K242,'درآمد سود سهام'!$A$9:$A$9,'درآمد سود سهام'!$M$9:$M$9),0)</f>
        <v>0</v>
      </c>
      <c r="N242" s="4"/>
      <c r="O242" s="26">
        <f>IFERROR(_xlfn.XLOOKUP(A242,'درآمد ناشی از تغییر قیمت  '!$A$7:$A$200,'درآمد ناشی از تغییر قیمت  '!$Q$7:$Q$200),0)</f>
        <v>0</v>
      </c>
      <c r="P242" s="4"/>
      <c r="Q242" s="26">
        <v>-110332750</v>
      </c>
      <c r="R242" s="4"/>
      <c r="S242" s="4">
        <f t="shared" si="15"/>
        <v>-110332750</v>
      </c>
      <c r="T242" s="185"/>
      <c r="U242" s="77">
        <f t="shared" si="13"/>
        <v>-3.6425108645863138E-4</v>
      </c>
    </row>
    <row r="243" spans="1:21" s="179" customFormat="1" ht="30.75">
      <c r="A243" s="194" t="s">
        <v>381</v>
      </c>
      <c r="C243" s="26">
        <f>IFERROR(_xlfn.XLOOKUP(A243,'درآمد سود سهام'!$A$9:$A$9,'درآمد سود سهام'!$M$9:$M$9),0)</f>
        <v>0</v>
      </c>
      <c r="D243" s="4"/>
      <c r="E243" s="26">
        <f>IFERROR(_xlfn.XLOOKUP(A243,'درآمد ناشی از تغییر قیمت  '!$A$7:$A$200,'درآمد ناشی از تغییر قیمت  '!$I$7:$I$200),0)</f>
        <v>0</v>
      </c>
      <c r="F243" s="4"/>
      <c r="G243" s="26">
        <v>0</v>
      </c>
      <c r="H243" s="4"/>
      <c r="I243" s="4">
        <f t="shared" si="14"/>
        <v>0</v>
      </c>
      <c r="K243" s="77">
        <f t="shared" si="12"/>
        <v>0</v>
      </c>
      <c r="M243" s="26">
        <f>IFERROR(_xlfn.XLOOKUP(K243,'درآمد سود سهام'!$A$9:$A$9,'درآمد سود سهام'!$M$9:$M$9),0)</f>
        <v>0</v>
      </c>
      <c r="N243" s="4"/>
      <c r="O243" s="26">
        <f>IFERROR(_xlfn.XLOOKUP(A243,'درآمد ناشی از تغییر قیمت  '!$A$7:$A$200,'درآمد ناشی از تغییر قیمت  '!$Q$7:$Q$200),0)</f>
        <v>0</v>
      </c>
      <c r="P243" s="4"/>
      <c r="Q243" s="26">
        <v>-133817034</v>
      </c>
      <c r="R243" s="4"/>
      <c r="S243" s="4">
        <f t="shared" si="15"/>
        <v>-133817034</v>
      </c>
      <c r="T243" s="185"/>
      <c r="U243" s="77">
        <f t="shared" si="13"/>
        <v>-4.417817920895801E-4</v>
      </c>
    </row>
    <row r="244" spans="1:21" s="179" customFormat="1" ht="30.75">
      <c r="A244" s="194" t="s">
        <v>176</v>
      </c>
      <c r="C244" s="26">
        <f>IFERROR(_xlfn.XLOOKUP(A244,'درآمد سود سهام'!$A$9:$A$9,'درآمد سود سهام'!$M$9:$M$9),0)</f>
        <v>0</v>
      </c>
      <c r="D244" s="4"/>
      <c r="E244" s="26">
        <f>IFERROR(_xlfn.XLOOKUP(A244,'درآمد ناشی از تغییر قیمت  '!$A$7:$A$200,'درآمد ناشی از تغییر قیمت  '!$I$7:$I$200),0)</f>
        <v>0</v>
      </c>
      <c r="F244" s="4"/>
      <c r="G244" s="26">
        <v>0</v>
      </c>
      <c r="H244" s="4"/>
      <c r="I244" s="4">
        <f t="shared" si="14"/>
        <v>0</v>
      </c>
      <c r="K244" s="77">
        <f t="shared" si="12"/>
        <v>0</v>
      </c>
      <c r="M244" s="26">
        <f>IFERROR(_xlfn.XLOOKUP(K244,'درآمد سود سهام'!$A$9:$A$9,'درآمد سود سهام'!$M$9:$M$9),0)</f>
        <v>0</v>
      </c>
      <c r="N244" s="4"/>
      <c r="O244" s="26">
        <f>IFERROR(_xlfn.XLOOKUP(A244,'درآمد ناشی از تغییر قیمت  '!$A$7:$A$200,'درآمد ناشی از تغییر قیمت  '!$Q$7:$Q$200),0)</f>
        <v>0</v>
      </c>
      <c r="P244" s="4"/>
      <c r="Q244" s="26">
        <v>-648048864</v>
      </c>
      <c r="R244" s="4"/>
      <c r="S244" s="4">
        <f t="shared" si="15"/>
        <v>-648048864</v>
      </c>
      <c r="T244" s="185"/>
      <c r="U244" s="77">
        <f t="shared" si="13"/>
        <v>-2.1394599771172372E-3</v>
      </c>
    </row>
    <row r="245" spans="1:21" s="179" customFormat="1" ht="30.75">
      <c r="A245" s="194" t="s">
        <v>264</v>
      </c>
      <c r="C245" s="26">
        <f>IFERROR(_xlfn.XLOOKUP(A245,'درآمد سود سهام'!$A$9:$A$9,'درآمد سود سهام'!$M$9:$M$9),0)</f>
        <v>0</v>
      </c>
      <c r="D245" s="4"/>
      <c r="E245" s="26">
        <f>IFERROR(_xlfn.XLOOKUP(A245,'درآمد ناشی از تغییر قیمت  '!$A$7:$A$200,'درآمد ناشی از تغییر قیمت  '!$I$7:$I$200),0)</f>
        <v>0</v>
      </c>
      <c r="F245" s="4"/>
      <c r="G245" s="26">
        <v>0</v>
      </c>
      <c r="H245" s="4"/>
      <c r="I245" s="4">
        <f t="shared" si="14"/>
        <v>0</v>
      </c>
      <c r="K245" s="77">
        <f t="shared" si="12"/>
        <v>0</v>
      </c>
      <c r="M245" s="26">
        <f>IFERROR(_xlfn.XLOOKUP(K245,'درآمد سود سهام'!$A$9:$A$9,'درآمد سود سهام'!$M$9:$M$9),0)</f>
        <v>0</v>
      </c>
      <c r="N245" s="4"/>
      <c r="O245" s="26">
        <f>IFERROR(_xlfn.XLOOKUP(A245,'درآمد ناشی از تغییر قیمت  '!$A$7:$A$200,'درآمد ناشی از تغییر قیمت  '!$Q$7:$Q$200),0)</f>
        <v>0</v>
      </c>
      <c r="P245" s="4"/>
      <c r="Q245" s="26">
        <v>-131557017</v>
      </c>
      <c r="R245" s="4"/>
      <c r="S245" s="4">
        <f t="shared" si="15"/>
        <v>-131557017</v>
      </c>
      <c r="T245" s="185"/>
      <c r="U245" s="77">
        <f t="shared" si="13"/>
        <v>-4.3432060175701811E-4</v>
      </c>
    </row>
    <row r="246" spans="1:21" s="179" customFormat="1" ht="30.75">
      <c r="A246" s="194" t="s">
        <v>224</v>
      </c>
      <c r="C246" s="26">
        <f>IFERROR(_xlfn.XLOOKUP(A246,'درآمد سود سهام'!$A$9:$A$9,'درآمد سود سهام'!$M$9:$M$9),0)</f>
        <v>0</v>
      </c>
      <c r="D246" s="4"/>
      <c r="E246" s="26">
        <f>IFERROR(_xlfn.XLOOKUP(A246,'درآمد ناشی از تغییر قیمت  '!$A$7:$A$200,'درآمد ناشی از تغییر قیمت  '!$I$7:$I$200),0)</f>
        <v>0</v>
      </c>
      <c r="F246" s="4"/>
      <c r="G246" s="26">
        <v>0</v>
      </c>
      <c r="H246" s="4"/>
      <c r="I246" s="4">
        <f t="shared" si="14"/>
        <v>0</v>
      </c>
      <c r="K246" s="77">
        <f t="shared" si="12"/>
        <v>0</v>
      </c>
      <c r="M246" s="26">
        <f>IFERROR(_xlfn.XLOOKUP(K246,'درآمد سود سهام'!$A$9:$A$9,'درآمد سود سهام'!$M$9:$M$9),0)</f>
        <v>0</v>
      </c>
      <c r="N246" s="4"/>
      <c r="O246" s="26">
        <f>IFERROR(_xlfn.XLOOKUP(A246,'درآمد ناشی از تغییر قیمت  '!$A$7:$A$200,'درآمد ناشی از تغییر قیمت  '!$Q$7:$Q$200),0)</f>
        <v>0</v>
      </c>
      <c r="P246" s="4"/>
      <c r="Q246" s="26">
        <v>75254285</v>
      </c>
      <c r="R246" s="4"/>
      <c r="S246" s="4">
        <f t="shared" si="15"/>
        <v>75254285</v>
      </c>
      <c r="T246" s="185"/>
      <c r="U246" s="77">
        <f t="shared" si="13"/>
        <v>2.4844350450720651E-4</v>
      </c>
    </row>
    <row r="247" spans="1:21" s="179" customFormat="1" ht="30.75">
      <c r="A247" s="194" t="s">
        <v>348</v>
      </c>
      <c r="C247" s="26">
        <f>IFERROR(_xlfn.XLOOKUP(A247,'درآمد سود سهام'!$A$9:$A$9,'درآمد سود سهام'!$M$9:$M$9),0)</f>
        <v>0</v>
      </c>
      <c r="D247" s="4"/>
      <c r="E247" s="26">
        <f>IFERROR(_xlfn.XLOOKUP(A247,'درآمد ناشی از تغییر قیمت  '!$A$7:$A$200,'درآمد ناشی از تغییر قیمت  '!$I$7:$I$200),0)</f>
        <v>0</v>
      </c>
      <c r="F247" s="4"/>
      <c r="G247" s="26">
        <v>0</v>
      </c>
      <c r="H247" s="4"/>
      <c r="I247" s="4">
        <f t="shared" si="14"/>
        <v>0</v>
      </c>
      <c r="K247" s="77">
        <f t="shared" si="12"/>
        <v>0</v>
      </c>
      <c r="M247" s="26">
        <f>IFERROR(_xlfn.XLOOKUP(K247,'درآمد سود سهام'!$A$9:$A$9,'درآمد سود سهام'!$M$9:$M$9),0)</f>
        <v>0</v>
      </c>
      <c r="N247" s="4"/>
      <c r="O247" s="26">
        <f>IFERROR(_xlfn.XLOOKUP(A247,'درآمد ناشی از تغییر قیمت  '!$A$7:$A$200,'درآمد ناشی از تغییر قیمت  '!$Q$7:$Q$200),0)</f>
        <v>0</v>
      </c>
      <c r="P247" s="4"/>
      <c r="Q247" s="26">
        <v>181907</v>
      </c>
      <c r="R247" s="4"/>
      <c r="S247" s="4">
        <f t="shared" si="15"/>
        <v>181907</v>
      </c>
      <c r="T247" s="185"/>
      <c r="U247" s="77">
        <f t="shared" si="13"/>
        <v>6.0054537192656093E-7</v>
      </c>
    </row>
    <row r="248" spans="1:21" s="179" customFormat="1" ht="30.75">
      <c r="A248" s="194" t="s">
        <v>470</v>
      </c>
      <c r="C248" s="26">
        <f>IFERROR(_xlfn.XLOOKUP(A248,'درآمد سود سهام'!$A$9:$A$9,'درآمد سود سهام'!$M$9:$M$9),0)</f>
        <v>0</v>
      </c>
      <c r="D248" s="4"/>
      <c r="E248" s="26">
        <f>IFERROR(_xlfn.XLOOKUP(A248,'درآمد ناشی از تغییر قیمت  '!$A$7:$A$200,'درآمد ناشی از تغییر قیمت  '!$I$7:$I$200),0)</f>
        <v>0</v>
      </c>
      <c r="F248" s="4"/>
      <c r="G248" s="26">
        <v>0</v>
      </c>
      <c r="H248" s="4"/>
      <c r="I248" s="4">
        <f t="shared" si="14"/>
        <v>0</v>
      </c>
      <c r="K248" s="77">
        <f t="shared" si="12"/>
        <v>0</v>
      </c>
      <c r="M248" s="26">
        <f>IFERROR(_xlfn.XLOOKUP(K248,'درآمد سود سهام'!$A$9:$A$9,'درآمد سود سهام'!$M$9:$M$9),0)</f>
        <v>0</v>
      </c>
      <c r="N248" s="4"/>
      <c r="O248" s="26">
        <f>IFERROR(_xlfn.XLOOKUP(A248,'درآمد ناشی از تغییر قیمت  '!$A$7:$A$200,'درآمد ناشی از تغییر قیمت  '!$Q$7:$Q$200),0)</f>
        <v>0</v>
      </c>
      <c r="P248" s="4"/>
      <c r="Q248" s="26">
        <v>144995960</v>
      </c>
      <c r="R248" s="4"/>
      <c r="S248" s="4">
        <f t="shared" si="15"/>
        <v>144995960</v>
      </c>
      <c r="T248" s="185"/>
      <c r="U248" s="77">
        <f t="shared" si="13"/>
        <v>4.7868775102689149E-4</v>
      </c>
    </row>
    <row r="249" spans="1:21" s="179" customFormat="1" ht="30.75">
      <c r="A249" s="194" t="s">
        <v>528</v>
      </c>
      <c r="C249" s="26">
        <f>IFERROR(_xlfn.XLOOKUP(A249,'درآمد سود سهام'!$A$9:$A$9,'درآمد سود سهام'!$M$9:$M$9),0)</f>
        <v>0</v>
      </c>
      <c r="D249" s="4"/>
      <c r="E249" s="26">
        <f>IFERROR(_xlfn.XLOOKUP(A249,'درآمد ناشی از تغییر قیمت  '!$A$7:$A$200,'درآمد ناشی از تغییر قیمت  '!$I$7:$I$200),0)</f>
        <v>0</v>
      </c>
      <c r="F249" s="4"/>
      <c r="G249" s="26">
        <v>0</v>
      </c>
      <c r="H249" s="4"/>
      <c r="I249" s="4">
        <f t="shared" si="14"/>
        <v>0</v>
      </c>
      <c r="K249" s="77">
        <f t="shared" si="12"/>
        <v>0</v>
      </c>
      <c r="M249" s="26">
        <f>IFERROR(_xlfn.XLOOKUP(K249,'درآمد سود سهام'!$A$9:$A$9,'درآمد سود سهام'!$M$9:$M$9),0)</f>
        <v>0</v>
      </c>
      <c r="N249" s="4"/>
      <c r="O249" s="26">
        <f>IFERROR(_xlfn.XLOOKUP(A249,'درآمد ناشی از تغییر قیمت  '!$A$7:$A$200,'درآمد ناشی از تغییر قیمت  '!$Q$7:$Q$200),0)</f>
        <v>0</v>
      </c>
      <c r="P249" s="4"/>
      <c r="Q249" s="26">
        <v>7586063</v>
      </c>
      <c r="R249" s="4"/>
      <c r="S249" s="4">
        <f t="shared" si="15"/>
        <v>7586063</v>
      </c>
      <c r="T249" s="185"/>
      <c r="U249" s="77">
        <f t="shared" si="13"/>
        <v>2.5044528389744884E-5</v>
      </c>
    </row>
    <row r="250" spans="1:21" s="179" customFormat="1" ht="30.75">
      <c r="A250" s="194" t="s">
        <v>284</v>
      </c>
      <c r="C250" s="26">
        <f>IFERROR(_xlfn.XLOOKUP(A250,'درآمد سود سهام'!$A$9:$A$9,'درآمد سود سهام'!$M$9:$M$9),0)</f>
        <v>0</v>
      </c>
      <c r="D250" s="4"/>
      <c r="E250" s="26">
        <f>IFERROR(_xlfn.XLOOKUP(A250,'درآمد ناشی از تغییر قیمت  '!$A$7:$A$200,'درآمد ناشی از تغییر قیمت  '!$I$7:$I$200),0)</f>
        <v>0</v>
      </c>
      <c r="F250" s="4"/>
      <c r="G250" s="26">
        <v>0</v>
      </c>
      <c r="H250" s="4"/>
      <c r="I250" s="4">
        <f t="shared" si="14"/>
        <v>0</v>
      </c>
      <c r="K250" s="77">
        <f t="shared" si="12"/>
        <v>0</v>
      </c>
      <c r="M250" s="26">
        <f>IFERROR(_xlfn.XLOOKUP(K250,'درآمد سود سهام'!$A$9:$A$9,'درآمد سود سهام'!$M$9:$M$9),0)</f>
        <v>0</v>
      </c>
      <c r="N250" s="4"/>
      <c r="O250" s="26">
        <f>IFERROR(_xlfn.XLOOKUP(A250,'درآمد ناشی از تغییر قیمت  '!$A$7:$A$200,'درآمد ناشی از تغییر قیمت  '!$Q$7:$Q$200),0)</f>
        <v>0</v>
      </c>
      <c r="P250" s="4"/>
      <c r="Q250" s="26">
        <v>2473471</v>
      </c>
      <c r="R250" s="4"/>
      <c r="S250" s="4">
        <f t="shared" si="15"/>
        <v>2473471</v>
      </c>
      <c r="T250" s="185"/>
      <c r="U250" s="77">
        <f t="shared" si="13"/>
        <v>8.1658845544402493E-6</v>
      </c>
    </row>
    <row r="251" spans="1:21" s="179" customFormat="1" ht="30.75">
      <c r="A251" s="194" t="s">
        <v>451</v>
      </c>
      <c r="C251" s="26">
        <f>IFERROR(_xlfn.XLOOKUP(A251,'درآمد سود سهام'!$A$9:$A$9,'درآمد سود سهام'!$M$9:$M$9),0)</f>
        <v>0</v>
      </c>
      <c r="D251" s="4"/>
      <c r="E251" s="26">
        <f>IFERROR(_xlfn.XLOOKUP(A251,'درآمد ناشی از تغییر قیمت  '!$A$7:$A$200,'درآمد ناشی از تغییر قیمت  '!$I$7:$I$200),0)</f>
        <v>0</v>
      </c>
      <c r="F251" s="4"/>
      <c r="G251" s="26">
        <v>0</v>
      </c>
      <c r="H251" s="4"/>
      <c r="I251" s="4">
        <f t="shared" si="14"/>
        <v>0</v>
      </c>
      <c r="K251" s="77">
        <f t="shared" si="12"/>
        <v>0</v>
      </c>
      <c r="M251" s="26">
        <f>IFERROR(_xlfn.XLOOKUP(K251,'درآمد سود سهام'!$A$9:$A$9,'درآمد سود سهام'!$M$9:$M$9),0)</f>
        <v>0</v>
      </c>
      <c r="N251" s="4"/>
      <c r="O251" s="26">
        <f>IFERROR(_xlfn.XLOOKUP(A251,'درآمد ناشی از تغییر قیمت  '!$A$7:$A$200,'درآمد ناشی از تغییر قیمت  '!$Q$7:$Q$200),0)</f>
        <v>0</v>
      </c>
      <c r="P251" s="4"/>
      <c r="Q251" s="26">
        <v>-166500</v>
      </c>
      <c r="R251" s="4"/>
      <c r="S251" s="4">
        <f t="shared" si="15"/>
        <v>-166500</v>
      </c>
      <c r="T251" s="185"/>
      <c r="U251" s="77">
        <f t="shared" si="13"/>
        <v>-5.4968090521954838E-7</v>
      </c>
    </row>
    <row r="252" spans="1:21" s="179" customFormat="1" ht="30.75">
      <c r="A252" s="194" t="s">
        <v>452</v>
      </c>
      <c r="C252" s="26">
        <f>IFERROR(_xlfn.XLOOKUP(A252,'درآمد سود سهام'!$A$9:$A$9,'درآمد سود سهام'!$M$9:$M$9),0)</f>
        <v>0</v>
      </c>
      <c r="D252" s="4"/>
      <c r="E252" s="26">
        <f>IFERROR(_xlfn.XLOOKUP(A252,'درآمد ناشی از تغییر قیمت  '!$A$7:$A$200,'درآمد ناشی از تغییر قیمت  '!$I$7:$I$200),0)</f>
        <v>0</v>
      </c>
      <c r="F252" s="4"/>
      <c r="G252" s="26">
        <v>0</v>
      </c>
      <c r="H252" s="4"/>
      <c r="I252" s="4">
        <f t="shared" si="14"/>
        <v>0</v>
      </c>
      <c r="K252" s="77">
        <f t="shared" si="12"/>
        <v>0</v>
      </c>
      <c r="M252" s="26">
        <f>IFERROR(_xlfn.XLOOKUP(K252,'درآمد سود سهام'!$A$9:$A$9,'درآمد سود سهام'!$M$9:$M$9),0)</f>
        <v>0</v>
      </c>
      <c r="N252" s="4"/>
      <c r="O252" s="26">
        <f>IFERROR(_xlfn.XLOOKUP(A252,'درآمد ناشی از تغییر قیمت  '!$A$7:$A$200,'درآمد ناشی از تغییر قیمت  '!$Q$7:$Q$200),0)</f>
        <v>0</v>
      </c>
      <c r="P252" s="4"/>
      <c r="Q252" s="26">
        <v>-354757</v>
      </c>
      <c r="R252" s="4"/>
      <c r="S252" s="4">
        <f t="shared" si="15"/>
        <v>-354757</v>
      </c>
      <c r="T252" s="185"/>
      <c r="U252" s="77">
        <f t="shared" si="13"/>
        <v>-1.1711900834412693E-6</v>
      </c>
    </row>
    <row r="253" spans="1:21" s="179" customFormat="1" ht="30.75">
      <c r="A253" s="194" t="s">
        <v>429</v>
      </c>
      <c r="C253" s="26">
        <f>IFERROR(_xlfn.XLOOKUP(A253,'درآمد سود سهام'!$A$9:$A$9,'درآمد سود سهام'!$M$9:$M$9),0)</f>
        <v>0</v>
      </c>
      <c r="D253" s="4"/>
      <c r="E253" s="26">
        <f>IFERROR(_xlfn.XLOOKUP(A253,'درآمد ناشی از تغییر قیمت  '!$A$7:$A$200,'درآمد ناشی از تغییر قیمت  '!$I$7:$I$200),0)</f>
        <v>0</v>
      </c>
      <c r="F253" s="4"/>
      <c r="G253" s="26">
        <v>0</v>
      </c>
      <c r="H253" s="4"/>
      <c r="I253" s="4">
        <f t="shared" si="14"/>
        <v>0</v>
      </c>
      <c r="K253" s="77">
        <f t="shared" si="12"/>
        <v>0</v>
      </c>
      <c r="M253" s="26">
        <f>IFERROR(_xlfn.XLOOKUP(K253,'درآمد سود سهام'!$A$9:$A$9,'درآمد سود سهام'!$M$9:$M$9),0)</f>
        <v>0</v>
      </c>
      <c r="N253" s="4"/>
      <c r="O253" s="26">
        <f>IFERROR(_xlfn.XLOOKUP(A253,'درآمد ناشی از تغییر قیمت  '!$A$7:$A$200,'درآمد ناشی از تغییر قیمت  '!$Q$7:$Q$200),0)</f>
        <v>0</v>
      </c>
      <c r="P253" s="4"/>
      <c r="Q253" s="26">
        <v>1678865</v>
      </c>
      <c r="R253" s="4"/>
      <c r="S253" s="4">
        <f t="shared" si="15"/>
        <v>1678865</v>
      </c>
      <c r="T253" s="185"/>
      <c r="U253" s="77">
        <f t="shared" si="13"/>
        <v>5.5425827804289314E-6</v>
      </c>
    </row>
    <row r="254" spans="1:21" s="179" customFormat="1" ht="30.75">
      <c r="A254" s="194" t="s">
        <v>202</v>
      </c>
      <c r="C254" s="26">
        <f>IFERROR(_xlfn.XLOOKUP(A254,'درآمد سود سهام'!$A$9:$A$9,'درآمد سود سهام'!$M$9:$M$9),0)</f>
        <v>0</v>
      </c>
      <c r="D254" s="4"/>
      <c r="E254" s="26">
        <f>IFERROR(_xlfn.XLOOKUP(A254,'درآمد ناشی از تغییر قیمت  '!$A$7:$A$200,'درآمد ناشی از تغییر قیمت  '!$I$7:$I$200),0)</f>
        <v>0</v>
      </c>
      <c r="F254" s="4"/>
      <c r="G254" s="26">
        <v>0</v>
      </c>
      <c r="H254" s="4"/>
      <c r="I254" s="4">
        <f t="shared" si="14"/>
        <v>0</v>
      </c>
      <c r="K254" s="77">
        <f t="shared" si="12"/>
        <v>0</v>
      </c>
      <c r="M254" s="26">
        <f>IFERROR(_xlfn.XLOOKUP(K254,'درآمد سود سهام'!$A$9:$A$9,'درآمد سود سهام'!$M$9:$M$9),0)</f>
        <v>0</v>
      </c>
      <c r="N254" s="4"/>
      <c r="O254" s="26">
        <f>IFERROR(_xlfn.XLOOKUP(A254,'درآمد ناشی از تغییر قیمت  '!$A$7:$A$200,'درآمد ناشی از تغییر قیمت  '!$Q$7:$Q$200),0)</f>
        <v>0</v>
      </c>
      <c r="P254" s="4"/>
      <c r="Q254" s="26">
        <v>-240332058</v>
      </c>
      <c r="R254" s="4"/>
      <c r="S254" s="4">
        <f t="shared" si="15"/>
        <v>-240332058</v>
      </c>
      <c r="T254" s="185"/>
      <c r="U254" s="77">
        <f t="shared" si="13"/>
        <v>-7.9342908825655865E-4</v>
      </c>
    </row>
    <row r="255" spans="1:21" s="179" customFormat="1" ht="30.75">
      <c r="A255" s="194" t="s">
        <v>200</v>
      </c>
      <c r="C255" s="26">
        <f>IFERROR(_xlfn.XLOOKUP(A255,'درآمد سود سهام'!$A$9:$A$9,'درآمد سود سهام'!$M$9:$M$9),0)</f>
        <v>0</v>
      </c>
      <c r="D255" s="4"/>
      <c r="E255" s="26">
        <f>IFERROR(_xlfn.XLOOKUP(A255,'درآمد ناشی از تغییر قیمت  '!$A$7:$A$200,'درآمد ناشی از تغییر قیمت  '!$I$7:$I$200),0)</f>
        <v>0</v>
      </c>
      <c r="F255" s="4"/>
      <c r="G255" s="26">
        <v>0</v>
      </c>
      <c r="H255" s="4"/>
      <c r="I255" s="4">
        <f t="shared" si="14"/>
        <v>0</v>
      </c>
      <c r="K255" s="77">
        <f t="shared" si="12"/>
        <v>0</v>
      </c>
      <c r="M255" s="26">
        <f>IFERROR(_xlfn.XLOOKUP(K255,'درآمد سود سهام'!$A$9:$A$9,'درآمد سود سهام'!$M$9:$M$9),0)</f>
        <v>0</v>
      </c>
      <c r="N255" s="4"/>
      <c r="O255" s="26">
        <f>IFERROR(_xlfn.XLOOKUP(A255,'درآمد ناشی از تغییر قیمت  '!$A$7:$A$200,'درآمد ناشی از تغییر قیمت  '!$Q$7:$Q$200),0)</f>
        <v>0</v>
      </c>
      <c r="P255" s="4"/>
      <c r="Q255" s="26">
        <v>-118385717</v>
      </c>
      <c r="R255" s="4"/>
      <c r="S255" s="4">
        <f t="shared" si="15"/>
        <v>-118385717</v>
      </c>
      <c r="T255" s="185"/>
      <c r="U255" s="77">
        <f t="shared" si="13"/>
        <v>-3.9083704555931099E-4</v>
      </c>
    </row>
    <row r="256" spans="1:21" s="179" customFormat="1" ht="30.75">
      <c r="A256" s="194" t="s">
        <v>174</v>
      </c>
      <c r="C256" s="26">
        <f>IFERROR(_xlfn.XLOOKUP(A256,'درآمد سود سهام'!$A$9:$A$9,'درآمد سود سهام'!$M$9:$M$9),0)</f>
        <v>0</v>
      </c>
      <c r="D256" s="4"/>
      <c r="E256" s="26">
        <f>IFERROR(_xlfn.XLOOKUP(A256,'درآمد ناشی از تغییر قیمت  '!$A$7:$A$200,'درآمد ناشی از تغییر قیمت  '!$I$7:$I$200),0)</f>
        <v>0</v>
      </c>
      <c r="F256" s="4"/>
      <c r="G256" s="26">
        <v>0</v>
      </c>
      <c r="H256" s="4"/>
      <c r="I256" s="4">
        <f t="shared" si="14"/>
        <v>0</v>
      </c>
      <c r="K256" s="77">
        <f t="shared" si="12"/>
        <v>0</v>
      </c>
      <c r="M256" s="26">
        <f>IFERROR(_xlfn.XLOOKUP(K256,'درآمد سود سهام'!$A$9:$A$9,'درآمد سود سهام'!$M$9:$M$9),0)</f>
        <v>0</v>
      </c>
      <c r="N256" s="4"/>
      <c r="O256" s="26">
        <f>IFERROR(_xlfn.XLOOKUP(A256,'درآمد ناشی از تغییر قیمت  '!$A$7:$A$200,'درآمد ناشی از تغییر قیمت  '!$Q$7:$Q$200),0)</f>
        <v>0</v>
      </c>
      <c r="P256" s="4"/>
      <c r="Q256" s="26">
        <v>-14819312</v>
      </c>
      <c r="R256" s="4"/>
      <c r="S256" s="4">
        <f t="shared" si="15"/>
        <v>-14819312</v>
      </c>
      <c r="T256" s="185"/>
      <c r="U256" s="77">
        <f t="shared" si="13"/>
        <v>-4.8924281290636137E-5</v>
      </c>
    </row>
    <row r="257" spans="1:27" s="179" customFormat="1" ht="30.75">
      <c r="A257" s="194" t="s">
        <v>267</v>
      </c>
      <c r="C257" s="26">
        <f>IFERROR(_xlfn.XLOOKUP(A257,'درآمد سود سهام'!$A$9:$A$9,'درآمد سود سهام'!$M$9:$M$9),0)</f>
        <v>0</v>
      </c>
      <c r="D257" s="4"/>
      <c r="E257" s="26">
        <f>IFERROR(_xlfn.XLOOKUP(A257,'درآمد ناشی از تغییر قیمت  '!$A$7:$A$200,'درآمد ناشی از تغییر قیمت  '!$I$7:$I$200),0)</f>
        <v>0</v>
      </c>
      <c r="F257" s="4"/>
      <c r="G257" s="26">
        <v>0</v>
      </c>
      <c r="H257" s="4"/>
      <c r="I257" s="4">
        <f t="shared" si="14"/>
        <v>0</v>
      </c>
      <c r="K257" s="77">
        <f t="shared" si="12"/>
        <v>0</v>
      </c>
      <c r="M257" s="26">
        <f>IFERROR(_xlfn.XLOOKUP(K257,'درآمد سود سهام'!$A$9:$A$9,'درآمد سود سهام'!$M$9:$M$9),0)</f>
        <v>0</v>
      </c>
      <c r="N257" s="4"/>
      <c r="O257" s="26">
        <f>IFERROR(_xlfn.XLOOKUP(A257,'درآمد ناشی از تغییر قیمت  '!$A$7:$A$200,'درآمد ناشی از تغییر قیمت  '!$Q$7:$Q$200),0)</f>
        <v>0</v>
      </c>
      <c r="P257" s="4"/>
      <c r="Q257" s="26">
        <v>-280032947</v>
      </c>
      <c r="R257" s="4"/>
      <c r="S257" s="4">
        <f t="shared" si="15"/>
        <v>-280032947</v>
      </c>
      <c r="T257" s="185"/>
      <c r="U257" s="77">
        <f t="shared" si="13"/>
        <v>-9.2449707986941635E-4</v>
      </c>
    </row>
    <row r="258" spans="1:27" s="179" customFormat="1" ht="30.75">
      <c r="A258" s="194" t="s">
        <v>240</v>
      </c>
      <c r="C258" s="26">
        <f>IFERROR(_xlfn.XLOOKUP(A258,'درآمد سود سهام'!$A$9:$A$9,'درآمد سود سهام'!$M$9:$M$9),0)</f>
        <v>0</v>
      </c>
      <c r="D258" s="4"/>
      <c r="E258" s="26">
        <f>IFERROR(_xlfn.XLOOKUP(A258,'درآمد ناشی از تغییر قیمت  '!$A$7:$A$200,'درآمد ناشی از تغییر قیمت  '!$I$7:$I$200),0)</f>
        <v>0</v>
      </c>
      <c r="F258" s="4"/>
      <c r="G258" s="26">
        <v>0</v>
      </c>
      <c r="H258" s="4"/>
      <c r="I258" s="4">
        <f t="shared" si="14"/>
        <v>0</v>
      </c>
      <c r="K258" s="77">
        <f t="shared" si="12"/>
        <v>0</v>
      </c>
      <c r="M258" s="26">
        <f>IFERROR(_xlfn.XLOOKUP(K258,'درآمد سود سهام'!$A$9:$A$9,'درآمد سود سهام'!$M$9:$M$9),0)</f>
        <v>0</v>
      </c>
      <c r="N258" s="4"/>
      <c r="O258" s="26">
        <f>IFERROR(_xlfn.XLOOKUP(A258,'درآمد ناشی از تغییر قیمت  '!$A$7:$A$200,'درآمد ناشی از تغییر قیمت  '!$Q$7:$Q$200),0)</f>
        <v>0</v>
      </c>
      <c r="P258" s="4"/>
      <c r="Q258" s="26">
        <v>10796673</v>
      </c>
      <c r="R258" s="4"/>
      <c r="S258" s="4">
        <f t="shared" si="15"/>
        <v>10796673</v>
      </c>
      <c r="T258" s="185"/>
      <c r="U258" s="77">
        <f t="shared" si="13"/>
        <v>3.5643993921918663E-5</v>
      </c>
    </row>
    <row r="259" spans="1:27" s="179" customFormat="1" ht="30.75">
      <c r="A259" s="194" t="s">
        <v>406</v>
      </c>
      <c r="C259" s="26">
        <f>IFERROR(_xlfn.XLOOKUP(A259,'درآمد سود سهام'!$A$9:$A$9,'درآمد سود سهام'!$M$9:$M$9),0)</f>
        <v>0</v>
      </c>
      <c r="D259" s="4"/>
      <c r="E259" s="26">
        <f>IFERROR(_xlfn.XLOOKUP(A259,'درآمد ناشی از تغییر قیمت  '!$A$7:$A$200,'درآمد ناشی از تغییر قیمت  '!$I$7:$I$200),0)</f>
        <v>0</v>
      </c>
      <c r="F259" s="4"/>
      <c r="G259" s="26">
        <v>0</v>
      </c>
      <c r="H259" s="4"/>
      <c r="I259" s="4">
        <f t="shared" si="14"/>
        <v>0</v>
      </c>
      <c r="K259" s="77">
        <f t="shared" si="12"/>
        <v>0</v>
      </c>
      <c r="M259" s="26">
        <f>IFERROR(_xlfn.XLOOKUP(K259,'درآمد سود سهام'!$A$9:$A$9,'درآمد سود سهام'!$M$9:$M$9),0)</f>
        <v>0</v>
      </c>
      <c r="N259" s="4"/>
      <c r="O259" s="26">
        <f>IFERROR(_xlfn.XLOOKUP(A259,'درآمد ناشی از تغییر قیمت  '!$A$7:$A$200,'درآمد ناشی از تغییر قیمت  '!$Q$7:$Q$200),0)</f>
        <v>0</v>
      </c>
      <c r="P259" s="4"/>
      <c r="Q259" s="26">
        <v>-14207071</v>
      </c>
      <c r="R259" s="4"/>
      <c r="S259" s="4">
        <f t="shared" si="15"/>
        <v>-14207071</v>
      </c>
      <c r="T259" s="185"/>
      <c r="U259" s="77">
        <f t="shared" si="13"/>
        <v>-4.6903036923714081E-5</v>
      </c>
    </row>
    <row r="260" spans="1:27" s="179" customFormat="1" ht="30.75">
      <c r="A260" s="194" t="s">
        <v>409</v>
      </c>
      <c r="C260" s="26">
        <f>IFERROR(_xlfn.XLOOKUP(A260,'درآمد سود سهام'!$A$9:$A$9,'درآمد سود سهام'!$M$9:$M$9),0)</f>
        <v>0</v>
      </c>
      <c r="D260" s="4"/>
      <c r="E260" s="26">
        <f>IFERROR(_xlfn.XLOOKUP(A260,'درآمد ناشی از تغییر قیمت  '!$A$7:$A$200,'درآمد ناشی از تغییر قیمت  '!$I$7:$I$200),0)</f>
        <v>0</v>
      </c>
      <c r="F260" s="4"/>
      <c r="G260" s="26">
        <v>0</v>
      </c>
      <c r="H260" s="4"/>
      <c r="I260" s="4">
        <f t="shared" si="14"/>
        <v>0</v>
      </c>
      <c r="K260" s="77">
        <f t="shared" si="12"/>
        <v>0</v>
      </c>
      <c r="M260" s="26">
        <f>IFERROR(_xlfn.XLOOKUP(K260,'درآمد سود سهام'!$A$9:$A$9,'درآمد سود سهام'!$M$9:$M$9),0)</f>
        <v>0</v>
      </c>
      <c r="N260" s="4"/>
      <c r="O260" s="26">
        <f>IFERROR(_xlfn.XLOOKUP(A260,'درآمد ناشی از تغییر قیمت  '!$A$7:$A$200,'درآمد ناشی از تغییر قیمت  '!$Q$7:$Q$200),0)</f>
        <v>0</v>
      </c>
      <c r="P260" s="4"/>
      <c r="Q260" s="26">
        <v>739229173</v>
      </c>
      <c r="R260" s="4"/>
      <c r="S260" s="4">
        <f t="shared" si="15"/>
        <v>739229173</v>
      </c>
      <c r="T260" s="185"/>
      <c r="U260" s="77">
        <f t="shared" si="13"/>
        <v>2.4404814473233524E-3</v>
      </c>
    </row>
    <row r="261" spans="1:27" s="179" customFormat="1" ht="30.75">
      <c r="A261" s="194" t="s">
        <v>503</v>
      </c>
      <c r="C261" s="26">
        <f>IFERROR(_xlfn.XLOOKUP(A261,'درآمد سود سهام'!$A$9:$A$9,'درآمد سود سهام'!$M$9:$M$9),0)</f>
        <v>0</v>
      </c>
      <c r="D261" s="4"/>
      <c r="E261" s="26">
        <f>IFERROR(_xlfn.XLOOKUP(A261,'درآمد ناشی از تغییر قیمت  '!$A$7:$A$200,'درآمد ناشی از تغییر قیمت  '!$I$7:$I$200),0)</f>
        <v>0</v>
      </c>
      <c r="F261" s="4"/>
      <c r="G261" s="26">
        <v>0</v>
      </c>
      <c r="H261" s="4"/>
      <c r="I261" s="4">
        <f t="shared" si="14"/>
        <v>0</v>
      </c>
      <c r="K261" s="77">
        <f t="shared" si="12"/>
        <v>0</v>
      </c>
      <c r="M261" s="26">
        <f>IFERROR(_xlfn.XLOOKUP(K261,'درآمد سود سهام'!$A$9:$A$9,'درآمد سود سهام'!$M$9:$M$9),0)</f>
        <v>0</v>
      </c>
      <c r="N261" s="4"/>
      <c r="O261" s="26">
        <f>IFERROR(_xlfn.XLOOKUP(A261,'درآمد ناشی از تغییر قیمت  '!$A$7:$A$200,'درآمد ناشی از تغییر قیمت  '!$Q$7:$Q$200),0)</f>
        <v>0</v>
      </c>
      <c r="P261" s="4"/>
      <c r="Q261" s="26">
        <v>13595044995</v>
      </c>
      <c r="R261" s="4"/>
      <c r="S261" s="4">
        <f t="shared" si="15"/>
        <v>13595044995</v>
      </c>
      <c r="T261" s="185"/>
      <c r="U261" s="77">
        <f t="shared" si="13"/>
        <v>4.4882502338450994E-2</v>
      </c>
    </row>
    <row r="262" spans="1:27" s="179" customFormat="1" ht="30.75">
      <c r="A262" s="194" t="s">
        <v>263</v>
      </c>
      <c r="C262" s="26">
        <f>IFERROR(_xlfn.XLOOKUP(A262,'درآمد سود سهام'!$A$9:$A$9,'درآمد سود سهام'!$M$9:$M$9),0)</f>
        <v>0</v>
      </c>
      <c r="D262" s="4"/>
      <c r="E262" s="26">
        <f>IFERROR(_xlfn.XLOOKUP(A262,'درآمد ناشی از تغییر قیمت  '!$A$7:$A$200,'درآمد ناشی از تغییر قیمت  '!$I$7:$I$200),0)</f>
        <v>0</v>
      </c>
      <c r="F262" s="4"/>
      <c r="G262" s="26">
        <v>0</v>
      </c>
      <c r="H262" s="4"/>
      <c r="I262" s="4">
        <f t="shared" si="14"/>
        <v>0</v>
      </c>
      <c r="K262" s="77">
        <f t="shared" si="12"/>
        <v>0</v>
      </c>
      <c r="M262" s="26">
        <f>IFERROR(_xlfn.XLOOKUP(K262,'درآمد سود سهام'!$A$9:$A$9,'درآمد سود سهام'!$M$9:$M$9),0)</f>
        <v>0</v>
      </c>
      <c r="N262" s="4"/>
      <c r="O262" s="26">
        <f>IFERROR(_xlfn.XLOOKUP(A262,'درآمد ناشی از تغییر قیمت  '!$A$7:$A$200,'درآمد ناشی از تغییر قیمت  '!$Q$7:$Q$200),0)</f>
        <v>0</v>
      </c>
      <c r="P262" s="4"/>
      <c r="Q262" s="26">
        <v>62630568</v>
      </c>
      <c r="R262" s="4"/>
      <c r="S262" s="4">
        <f t="shared" si="15"/>
        <v>62630568</v>
      </c>
      <c r="T262" s="185"/>
      <c r="U262" s="77">
        <f t="shared" si="13"/>
        <v>2.0676773160753444E-4</v>
      </c>
    </row>
    <row r="263" spans="1:27" s="179" customFormat="1" ht="30.75">
      <c r="A263" s="194" t="s">
        <v>246</v>
      </c>
      <c r="C263" s="26">
        <f>IFERROR(_xlfn.XLOOKUP(A263,'درآمد سود سهام'!$A$9:$A$9,'درآمد سود سهام'!$M$9:$M$9),0)</f>
        <v>0</v>
      </c>
      <c r="D263" s="4"/>
      <c r="E263" s="26">
        <f>IFERROR(_xlfn.XLOOKUP(A263,'درآمد ناشی از تغییر قیمت  '!$A$7:$A$200,'درآمد ناشی از تغییر قیمت  '!$I$7:$I$200),0)</f>
        <v>0</v>
      </c>
      <c r="F263" s="4"/>
      <c r="G263" s="26">
        <v>0</v>
      </c>
      <c r="H263" s="4"/>
      <c r="I263" s="4">
        <f t="shared" si="14"/>
        <v>0</v>
      </c>
      <c r="K263" s="77">
        <f t="shared" si="12"/>
        <v>0</v>
      </c>
      <c r="M263" s="26">
        <f>IFERROR(_xlfn.XLOOKUP(K263,'درآمد سود سهام'!$A$9:$A$9,'درآمد سود سهام'!$M$9:$M$9),0)</f>
        <v>0</v>
      </c>
      <c r="N263" s="4"/>
      <c r="O263" s="26">
        <f>IFERROR(_xlfn.XLOOKUP(A263,'درآمد ناشی از تغییر قیمت  '!$A$7:$A$200,'درآمد ناشی از تغییر قیمت  '!$Q$7:$Q$200),0)</f>
        <v>0</v>
      </c>
      <c r="P263" s="4"/>
      <c r="Q263" s="26">
        <v>77880832</v>
      </c>
      <c r="R263" s="4"/>
      <c r="S263" s="4">
        <f t="shared" si="15"/>
        <v>77880832</v>
      </c>
      <c r="T263" s="185"/>
      <c r="U263" s="77">
        <f t="shared" si="13"/>
        <v>2.5711475215021968E-4</v>
      </c>
    </row>
    <row r="264" spans="1:27" s="179" customFormat="1" ht="30.75">
      <c r="A264" s="194" t="s">
        <v>239</v>
      </c>
      <c r="C264" s="26">
        <f>IFERROR(_xlfn.XLOOKUP(A264,'درآمد سود سهام'!$A$9:$A$9,'درآمد سود سهام'!$M$9:$M$9),0)</f>
        <v>0</v>
      </c>
      <c r="D264" s="4"/>
      <c r="E264" s="26">
        <f>IFERROR(_xlfn.XLOOKUP(A264,'درآمد ناشی از تغییر قیمت  '!$A$7:$A$200,'درآمد ناشی از تغییر قیمت  '!$I$7:$I$200),0)</f>
        <v>0</v>
      </c>
      <c r="F264" s="4"/>
      <c r="G264" s="26">
        <v>0</v>
      </c>
      <c r="H264" s="4"/>
      <c r="I264" s="4">
        <f t="shared" si="14"/>
        <v>0</v>
      </c>
      <c r="K264" s="77">
        <f t="shared" si="12"/>
        <v>0</v>
      </c>
      <c r="M264" s="26">
        <f>IFERROR(_xlfn.XLOOKUP(K264,'درآمد سود سهام'!$A$9:$A$9,'درآمد سود سهام'!$M$9:$M$9),0)</f>
        <v>0</v>
      </c>
      <c r="N264" s="4"/>
      <c r="O264" s="26">
        <f>IFERROR(_xlfn.XLOOKUP(A264,'درآمد ناشی از تغییر قیمت  '!$A$7:$A$200,'درآمد ناشی از تغییر قیمت  '!$Q$7:$Q$200),0)</f>
        <v>0</v>
      </c>
      <c r="P264" s="4"/>
      <c r="Q264" s="26">
        <v>26696056</v>
      </c>
      <c r="R264" s="4"/>
      <c r="S264" s="4">
        <f t="shared" si="15"/>
        <v>26696056</v>
      </c>
      <c r="T264" s="185"/>
      <c r="U264" s="77">
        <f t="shared" si="13"/>
        <v>8.8134007374605138E-5</v>
      </c>
    </row>
    <row r="265" spans="1:27" s="179" customFormat="1" ht="30.75">
      <c r="A265" s="194" t="s">
        <v>290</v>
      </c>
      <c r="C265" s="26">
        <f>IFERROR(_xlfn.XLOOKUP(A265,'درآمد سود سهام'!$A$9:$A$9,'درآمد سود سهام'!$M$9:$M$9),0)</f>
        <v>0</v>
      </c>
      <c r="D265" s="4"/>
      <c r="E265" s="26">
        <f>IFERROR(_xlfn.XLOOKUP(A265,'درآمد ناشی از تغییر قیمت  '!$A$7:$A$200,'درآمد ناشی از تغییر قیمت  '!$I$7:$I$200),0)</f>
        <v>0</v>
      </c>
      <c r="F265" s="4"/>
      <c r="G265" s="26">
        <v>0</v>
      </c>
      <c r="H265" s="4"/>
      <c r="I265" s="4">
        <f t="shared" si="14"/>
        <v>0</v>
      </c>
      <c r="K265" s="77">
        <f t="shared" si="12"/>
        <v>0</v>
      </c>
      <c r="M265" s="26">
        <f>IFERROR(_xlfn.XLOOKUP(K265,'درآمد سود سهام'!$A$9:$A$9,'درآمد سود سهام'!$M$9:$M$9),0)</f>
        <v>0</v>
      </c>
      <c r="N265" s="4"/>
      <c r="O265" s="26">
        <f>IFERROR(_xlfn.XLOOKUP(A265,'درآمد ناشی از تغییر قیمت  '!$A$7:$A$200,'درآمد ناشی از تغییر قیمت  '!$Q$7:$Q$200),0)</f>
        <v>0</v>
      </c>
      <c r="P265" s="4"/>
      <c r="Q265" s="26">
        <v>20442994</v>
      </c>
      <c r="R265" s="4"/>
      <c r="S265" s="4">
        <f t="shared" si="15"/>
        <v>20442994</v>
      </c>
      <c r="T265" s="185"/>
      <c r="U265" s="77">
        <f t="shared" si="13"/>
        <v>6.7490230914821599E-5</v>
      </c>
    </row>
    <row r="266" spans="1:27" s="179" customFormat="1" ht="30.75">
      <c r="A266" s="194" t="s">
        <v>327</v>
      </c>
      <c r="C266" s="26">
        <f>IFERROR(_xlfn.XLOOKUP(A266,'درآمد سود سهام'!$A$9:$A$9,'درآمد سود سهام'!$M$9:$M$9),0)</f>
        <v>0</v>
      </c>
      <c r="D266" s="4"/>
      <c r="E266" s="26">
        <f>IFERROR(_xlfn.XLOOKUP(A266,'درآمد ناشی از تغییر قیمت  '!$A$7:$A$200,'درآمد ناشی از تغییر قیمت  '!$I$7:$I$200),0)</f>
        <v>0</v>
      </c>
      <c r="F266" s="4"/>
      <c r="G266" s="26">
        <v>0</v>
      </c>
      <c r="H266" s="4"/>
      <c r="I266" s="4">
        <f t="shared" si="14"/>
        <v>0</v>
      </c>
      <c r="K266" s="77">
        <f t="shared" si="12"/>
        <v>0</v>
      </c>
      <c r="M266" s="26">
        <f>IFERROR(_xlfn.XLOOKUP(K266,'درآمد سود سهام'!$A$9:$A$9,'درآمد سود سهام'!$M$9:$M$9),0)</f>
        <v>0</v>
      </c>
      <c r="N266" s="4"/>
      <c r="O266" s="26">
        <f>IFERROR(_xlfn.XLOOKUP(A266,'درآمد ناشی از تغییر قیمت  '!$A$7:$A$200,'درآمد ناشی از تغییر قیمت  '!$Q$7:$Q$200),0)</f>
        <v>0</v>
      </c>
      <c r="P266" s="4"/>
      <c r="Q266" s="26">
        <v>5254911</v>
      </c>
      <c r="R266" s="4"/>
      <c r="S266" s="4">
        <f t="shared" si="15"/>
        <v>5254911</v>
      </c>
      <c r="T266" s="185"/>
      <c r="U266" s="77">
        <f t="shared" si="13"/>
        <v>1.7348493905874848E-5</v>
      </c>
    </row>
    <row r="267" spans="1:27" s="179" customFormat="1" ht="30.75">
      <c r="A267" s="194" t="s">
        <v>431</v>
      </c>
      <c r="C267" s="26">
        <f>IFERROR(_xlfn.XLOOKUP(A267,'درآمد سود سهام'!$A$9:$A$9,'درآمد سود سهام'!$M$9:$M$9),0)</f>
        <v>0</v>
      </c>
      <c r="D267" s="4"/>
      <c r="E267" s="26">
        <f>IFERROR(_xlfn.XLOOKUP(A267,'درآمد ناشی از تغییر قیمت  '!$A$7:$A$200,'درآمد ناشی از تغییر قیمت  '!$I$7:$I$200),0)</f>
        <v>0</v>
      </c>
      <c r="F267" s="4"/>
      <c r="G267" s="26">
        <v>0</v>
      </c>
      <c r="H267" s="4"/>
      <c r="I267" s="4">
        <f t="shared" si="14"/>
        <v>0</v>
      </c>
      <c r="K267" s="77">
        <f t="shared" ref="K267:K330" si="16">I267/44164414982</f>
        <v>0</v>
      </c>
      <c r="M267" s="26">
        <f>IFERROR(_xlfn.XLOOKUP(K267,'درآمد سود سهام'!$A$9:$A$9,'درآمد سود سهام'!$M$9:$M$9),0)</f>
        <v>0</v>
      </c>
      <c r="N267" s="4"/>
      <c r="O267" s="26">
        <f>IFERROR(_xlfn.XLOOKUP(A267,'درآمد ناشی از تغییر قیمت  '!$A$7:$A$200,'درآمد ناشی از تغییر قیمت  '!$Q$7:$Q$200),0)</f>
        <v>0</v>
      </c>
      <c r="P267" s="4"/>
      <c r="Q267" s="26">
        <v>111617591</v>
      </c>
      <c r="R267" s="4"/>
      <c r="S267" s="4">
        <f t="shared" si="15"/>
        <v>111617591</v>
      </c>
      <c r="T267" s="185"/>
      <c r="U267" s="77">
        <f t="shared" ref="U267:U330" si="17">S267/302903008671</f>
        <v>3.6849284359943135E-4</v>
      </c>
    </row>
    <row r="268" spans="1:27" s="179" customFormat="1" ht="30.75">
      <c r="A268" s="194" t="s">
        <v>444</v>
      </c>
      <c r="C268" s="26">
        <f>IFERROR(_xlfn.XLOOKUP(A268,'درآمد سود سهام'!$A$9:$A$9,'درآمد سود سهام'!$M$9:$M$9),0)</f>
        <v>0</v>
      </c>
      <c r="D268" s="4"/>
      <c r="E268" s="26">
        <f>IFERROR(_xlfn.XLOOKUP(A268,'درآمد ناشی از تغییر قیمت  '!$A$7:$A$200,'درآمد ناشی از تغییر قیمت  '!$I$7:$I$200),0)</f>
        <v>0</v>
      </c>
      <c r="F268" s="4"/>
      <c r="G268" s="26">
        <v>0</v>
      </c>
      <c r="H268" s="4"/>
      <c r="I268" s="4">
        <f t="shared" ref="I268:I331" si="18">G268+E268+C268</f>
        <v>0</v>
      </c>
      <c r="K268" s="77">
        <f t="shared" si="16"/>
        <v>0</v>
      </c>
      <c r="M268" s="26">
        <f>IFERROR(_xlfn.XLOOKUP(K268,'درآمد سود سهام'!$A$9:$A$9,'درآمد سود سهام'!$M$9:$M$9),0)</f>
        <v>0</v>
      </c>
      <c r="N268" s="4"/>
      <c r="O268" s="26">
        <f>IFERROR(_xlfn.XLOOKUP(A268,'درآمد ناشی از تغییر قیمت  '!$A$7:$A$200,'درآمد ناشی از تغییر قیمت  '!$Q$7:$Q$200),0)</f>
        <v>0</v>
      </c>
      <c r="P268" s="4"/>
      <c r="Q268" s="26">
        <v>102480498</v>
      </c>
      <c r="R268" s="4"/>
      <c r="S268" s="4">
        <f t="shared" ref="S268:S331" si="19">Q268+O268+M268</f>
        <v>102480498</v>
      </c>
      <c r="T268" s="185"/>
      <c r="U268" s="77">
        <f t="shared" si="17"/>
        <v>3.3832776521315388E-4</v>
      </c>
    </row>
    <row r="269" spans="1:27" s="179" customFormat="1" ht="30.75">
      <c r="A269" s="194" t="s">
        <v>489</v>
      </c>
      <c r="C269" s="26">
        <f>IFERROR(_xlfn.XLOOKUP(A269,'درآمد سود سهام'!$A$9:$A$9,'درآمد سود سهام'!$M$9:$M$9),0)</f>
        <v>0</v>
      </c>
      <c r="D269" s="4"/>
      <c r="E269" s="26">
        <f>IFERROR(_xlfn.XLOOKUP(A269,'درآمد ناشی از تغییر قیمت  '!$A$7:$A$200,'درآمد ناشی از تغییر قیمت  '!$I$7:$I$200),0)</f>
        <v>0</v>
      </c>
      <c r="F269" s="4"/>
      <c r="G269" s="26">
        <v>0</v>
      </c>
      <c r="H269" s="4"/>
      <c r="I269" s="4">
        <f t="shared" si="18"/>
        <v>0</v>
      </c>
      <c r="K269" s="77">
        <f t="shared" si="16"/>
        <v>0</v>
      </c>
      <c r="M269" s="26">
        <f>IFERROR(_xlfn.XLOOKUP(K269,'درآمد سود سهام'!$A$9:$A$9,'درآمد سود سهام'!$M$9:$M$9),0)</f>
        <v>0</v>
      </c>
      <c r="N269" s="4"/>
      <c r="O269" s="26">
        <f>IFERROR(_xlfn.XLOOKUP(A269,'درآمد ناشی از تغییر قیمت  '!$A$7:$A$200,'درآمد ناشی از تغییر قیمت  '!$Q$7:$Q$200),0)</f>
        <v>0</v>
      </c>
      <c r="P269" s="4"/>
      <c r="Q269" s="26">
        <v>646917578</v>
      </c>
      <c r="R269" s="4"/>
      <c r="S269" s="4">
        <f t="shared" si="19"/>
        <v>646917578</v>
      </c>
      <c r="T269" s="185"/>
      <c r="U269" s="77">
        <f t="shared" si="17"/>
        <v>2.1357251644292963E-3</v>
      </c>
      <c r="Z269" s="225"/>
      <c r="AA269" s="226"/>
    </row>
    <row r="270" spans="1:27" s="179" customFormat="1" ht="30.75">
      <c r="A270" s="194" t="s">
        <v>266</v>
      </c>
      <c r="C270" s="26">
        <f>IFERROR(_xlfn.XLOOKUP(A270,'درآمد سود سهام'!$A$9:$A$9,'درآمد سود سهام'!$M$9:$M$9),0)</f>
        <v>0</v>
      </c>
      <c r="D270" s="4"/>
      <c r="E270" s="26">
        <f>IFERROR(_xlfn.XLOOKUP(A270,'درآمد ناشی از تغییر قیمت  '!$A$7:$A$200,'درآمد ناشی از تغییر قیمت  '!$I$7:$I$200),0)</f>
        <v>0</v>
      </c>
      <c r="F270" s="4"/>
      <c r="G270" s="26">
        <v>0</v>
      </c>
      <c r="H270" s="4"/>
      <c r="I270" s="4">
        <f t="shared" si="18"/>
        <v>0</v>
      </c>
      <c r="K270" s="77">
        <f t="shared" si="16"/>
        <v>0</v>
      </c>
      <c r="M270" s="26">
        <f>IFERROR(_xlfn.XLOOKUP(K270,'درآمد سود سهام'!$A$9:$A$9,'درآمد سود سهام'!$M$9:$M$9),0)</f>
        <v>0</v>
      </c>
      <c r="N270" s="4"/>
      <c r="O270" s="26">
        <f>IFERROR(_xlfn.XLOOKUP(A270,'درآمد ناشی از تغییر قیمت  '!$A$7:$A$200,'درآمد ناشی از تغییر قیمت  '!$Q$7:$Q$200),0)</f>
        <v>0</v>
      </c>
      <c r="P270" s="4"/>
      <c r="Q270" s="26">
        <v>-11735489</v>
      </c>
      <c r="R270" s="4"/>
      <c r="S270" s="4">
        <f t="shared" si="19"/>
        <v>-11735489</v>
      </c>
      <c r="T270" s="185"/>
      <c r="U270" s="77">
        <f t="shared" si="17"/>
        <v>-3.8743388688973292E-5</v>
      </c>
      <c r="Z270" s="226"/>
      <c r="AA270" s="225"/>
    </row>
    <row r="271" spans="1:27" s="179" customFormat="1" ht="30.75">
      <c r="A271" s="194" t="s">
        <v>302</v>
      </c>
      <c r="C271" s="26">
        <f>IFERROR(_xlfn.XLOOKUP(A271,'درآمد سود سهام'!$A$9:$A$9,'درآمد سود سهام'!$M$9:$M$9),0)</f>
        <v>0</v>
      </c>
      <c r="D271" s="4"/>
      <c r="E271" s="26">
        <f>IFERROR(_xlfn.XLOOKUP(A271,'درآمد ناشی از تغییر قیمت  '!$A$7:$A$200,'درآمد ناشی از تغییر قیمت  '!$I$7:$I$200),0)</f>
        <v>0</v>
      </c>
      <c r="F271" s="4"/>
      <c r="G271" s="26">
        <v>0</v>
      </c>
      <c r="H271" s="4"/>
      <c r="I271" s="4">
        <f t="shared" si="18"/>
        <v>0</v>
      </c>
      <c r="K271" s="77">
        <f t="shared" si="16"/>
        <v>0</v>
      </c>
      <c r="M271" s="26">
        <f>IFERROR(_xlfn.XLOOKUP(K271,'درآمد سود سهام'!$A$9:$A$9,'درآمد سود سهام'!$M$9:$M$9),0)</f>
        <v>0</v>
      </c>
      <c r="N271" s="4"/>
      <c r="O271" s="26">
        <f>IFERROR(_xlfn.XLOOKUP(A271,'درآمد ناشی از تغییر قیمت  '!$A$7:$A$200,'درآمد ناشی از تغییر قیمت  '!$Q$7:$Q$200),0)</f>
        <v>0</v>
      </c>
      <c r="P271" s="4"/>
      <c r="Q271" s="26">
        <v>-1763554</v>
      </c>
      <c r="R271" s="4"/>
      <c r="S271" s="4">
        <f t="shared" si="19"/>
        <v>-1763554</v>
      </c>
      <c r="T271" s="185"/>
      <c r="U271" s="77">
        <f t="shared" si="17"/>
        <v>-5.8221739286700024E-6</v>
      </c>
      <c r="Z271" s="225"/>
      <c r="AA271" s="226"/>
    </row>
    <row r="272" spans="1:27" s="179" customFormat="1" ht="30.75">
      <c r="A272" s="194" t="s">
        <v>326</v>
      </c>
      <c r="C272" s="26">
        <f>IFERROR(_xlfn.XLOOKUP(A272,'درآمد سود سهام'!$A$9:$A$9,'درآمد سود سهام'!$M$9:$M$9),0)</f>
        <v>0</v>
      </c>
      <c r="D272" s="4"/>
      <c r="E272" s="26">
        <f>IFERROR(_xlfn.XLOOKUP(A272,'درآمد ناشی از تغییر قیمت  '!$A$7:$A$200,'درآمد ناشی از تغییر قیمت  '!$I$7:$I$200),0)</f>
        <v>0</v>
      </c>
      <c r="F272" s="4"/>
      <c r="G272" s="26">
        <v>0</v>
      </c>
      <c r="H272" s="4"/>
      <c r="I272" s="4">
        <f t="shared" si="18"/>
        <v>0</v>
      </c>
      <c r="K272" s="77">
        <f t="shared" si="16"/>
        <v>0</v>
      </c>
      <c r="M272" s="26">
        <f>IFERROR(_xlfn.XLOOKUP(K272,'درآمد سود سهام'!$A$9:$A$9,'درآمد سود سهام'!$M$9:$M$9),0)</f>
        <v>0</v>
      </c>
      <c r="N272" s="4"/>
      <c r="O272" s="26">
        <f>IFERROR(_xlfn.XLOOKUP(A272,'درآمد ناشی از تغییر قیمت  '!$A$7:$A$200,'درآمد ناشی از تغییر قیمت  '!$Q$7:$Q$200),0)</f>
        <v>0</v>
      </c>
      <c r="P272" s="4"/>
      <c r="Q272" s="26">
        <v>-1837025</v>
      </c>
      <c r="R272" s="4"/>
      <c r="S272" s="4">
        <f t="shared" si="19"/>
        <v>-1837025</v>
      </c>
      <c r="T272" s="185"/>
      <c r="U272" s="77">
        <f t="shared" si="17"/>
        <v>-6.0647301195852305E-6</v>
      </c>
      <c r="Z272" s="226"/>
      <c r="AA272" s="225"/>
    </row>
    <row r="273" spans="1:27" s="179" customFormat="1" ht="30.75">
      <c r="A273" s="194" t="s">
        <v>258</v>
      </c>
      <c r="C273" s="26">
        <f>IFERROR(_xlfn.XLOOKUP(A273,'درآمد سود سهام'!$A$9:$A$9,'درآمد سود سهام'!$M$9:$M$9),0)</f>
        <v>0</v>
      </c>
      <c r="D273" s="4"/>
      <c r="E273" s="26">
        <f>IFERROR(_xlfn.XLOOKUP(A273,'درآمد ناشی از تغییر قیمت  '!$A$7:$A$200,'درآمد ناشی از تغییر قیمت  '!$I$7:$I$200),0)</f>
        <v>0</v>
      </c>
      <c r="F273" s="4"/>
      <c r="G273" s="26">
        <v>0</v>
      </c>
      <c r="H273" s="4"/>
      <c r="I273" s="4">
        <f t="shared" si="18"/>
        <v>0</v>
      </c>
      <c r="K273" s="77">
        <f t="shared" si="16"/>
        <v>0</v>
      </c>
      <c r="M273" s="26">
        <f>IFERROR(_xlfn.XLOOKUP(K273,'درآمد سود سهام'!$A$9:$A$9,'درآمد سود سهام'!$M$9:$M$9),0)</f>
        <v>0</v>
      </c>
      <c r="N273" s="4"/>
      <c r="O273" s="26">
        <f>IFERROR(_xlfn.XLOOKUP(A273,'درآمد ناشی از تغییر قیمت  '!$A$7:$A$200,'درآمد ناشی از تغییر قیمت  '!$Q$7:$Q$200),0)</f>
        <v>0</v>
      </c>
      <c r="P273" s="4"/>
      <c r="Q273" s="26">
        <v>25281959</v>
      </c>
      <c r="R273" s="4"/>
      <c r="S273" s="4">
        <f t="shared" si="19"/>
        <v>25281959</v>
      </c>
      <c r="T273" s="185"/>
      <c r="U273" s="77">
        <f t="shared" si="17"/>
        <v>8.346552617924029E-5</v>
      </c>
      <c r="Z273" s="225"/>
      <c r="AA273" s="226"/>
    </row>
    <row r="274" spans="1:27" s="179" customFormat="1" ht="30.75">
      <c r="A274" s="194" t="s">
        <v>292</v>
      </c>
      <c r="C274" s="26">
        <f>IFERROR(_xlfn.XLOOKUP(A274,'درآمد سود سهام'!$A$9:$A$9,'درآمد سود سهام'!$M$9:$M$9),0)</f>
        <v>0</v>
      </c>
      <c r="D274" s="4"/>
      <c r="E274" s="26">
        <f>IFERROR(_xlfn.XLOOKUP(A274,'درآمد ناشی از تغییر قیمت  '!$A$7:$A$200,'درآمد ناشی از تغییر قیمت  '!$I$7:$I$200),0)</f>
        <v>0</v>
      </c>
      <c r="F274" s="4"/>
      <c r="G274" s="26">
        <v>0</v>
      </c>
      <c r="H274" s="4"/>
      <c r="I274" s="4">
        <f t="shared" si="18"/>
        <v>0</v>
      </c>
      <c r="K274" s="77">
        <f t="shared" si="16"/>
        <v>0</v>
      </c>
      <c r="M274" s="26">
        <f>IFERROR(_xlfn.XLOOKUP(K274,'درآمد سود سهام'!$A$9:$A$9,'درآمد سود سهام'!$M$9:$M$9),0)</f>
        <v>0</v>
      </c>
      <c r="N274" s="4"/>
      <c r="O274" s="26">
        <f>IFERROR(_xlfn.XLOOKUP(A274,'درآمد ناشی از تغییر قیمت  '!$A$7:$A$200,'درآمد ناشی از تغییر قیمت  '!$Q$7:$Q$200),0)</f>
        <v>0</v>
      </c>
      <c r="P274" s="4"/>
      <c r="Q274" s="26">
        <v>43536514</v>
      </c>
      <c r="R274" s="4"/>
      <c r="S274" s="4">
        <f t="shared" si="19"/>
        <v>43536514</v>
      </c>
      <c r="T274" s="185"/>
      <c r="U274" s="77">
        <f t="shared" si="17"/>
        <v>1.4373087342716844E-4</v>
      </c>
      <c r="Z274" s="225"/>
      <c r="AA274" s="226"/>
    </row>
    <row r="275" spans="1:27" s="179" customFormat="1" ht="30.75">
      <c r="A275" s="194" t="s">
        <v>282</v>
      </c>
      <c r="C275" s="26">
        <f>IFERROR(_xlfn.XLOOKUP(A275,'درآمد سود سهام'!$A$9:$A$9,'درآمد سود سهام'!$M$9:$M$9),0)</f>
        <v>0</v>
      </c>
      <c r="D275" s="4"/>
      <c r="E275" s="26">
        <f>IFERROR(_xlfn.XLOOKUP(A275,'درآمد ناشی از تغییر قیمت  '!$A$7:$A$200,'درآمد ناشی از تغییر قیمت  '!$I$7:$I$200),0)</f>
        <v>0</v>
      </c>
      <c r="F275" s="4"/>
      <c r="G275" s="26">
        <v>0</v>
      </c>
      <c r="H275" s="4"/>
      <c r="I275" s="4">
        <f t="shared" si="18"/>
        <v>0</v>
      </c>
      <c r="K275" s="77">
        <f t="shared" si="16"/>
        <v>0</v>
      </c>
      <c r="M275" s="26">
        <f>IFERROR(_xlfn.XLOOKUP(K275,'درآمد سود سهام'!$A$9:$A$9,'درآمد سود سهام'!$M$9:$M$9),0)</f>
        <v>0</v>
      </c>
      <c r="N275" s="4"/>
      <c r="O275" s="26">
        <f>IFERROR(_xlfn.XLOOKUP(A275,'درآمد ناشی از تغییر قیمت  '!$A$7:$A$200,'درآمد ناشی از تغییر قیمت  '!$Q$7:$Q$200),0)</f>
        <v>0</v>
      </c>
      <c r="P275" s="4"/>
      <c r="Q275" s="26">
        <v>-83303591</v>
      </c>
      <c r="R275" s="4"/>
      <c r="S275" s="4">
        <f t="shared" si="19"/>
        <v>-83303591</v>
      </c>
      <c r="T275" s="185"/>
      <c r="U275" s="77">
        <f t="shared" si="17"/>
        <v>-2.7501737723074492E-4</v>
      </c>
      <c r="Z275" s="226"/>
      <c r="AA275" s="225"/>
    </row>
    <row r="276" spans="1:27" s="179" customFormat="1" ht="30.75">
      <c r="A276" s="194" t="s">
        <v>387</v>
      </c>
      <c r="C276" s="26">
        <f>IFERROR(_xlfn.XLOOKUP(A276,'درآمد سود سهام'!$A$9:$A$9,'درآمد سود سهام'!$M$9:$M$9),0)</f>
        <v>0</v>
      </c>
      <c r="D276" s="4"/>
      <c r="E276" s="26">
        <f>IFERROR(_xlfn.XLOOKUP(A276,'درآمد ناشی از تغییر قیمت  '!$A$7:$A$200,'درآمد ناشی از تغییر قیمت  '!$I$7:$I$200),0)</f>
        <v>0</v>
      </c>
      <c r="F276" s="4"/>
      <c r="G276" s="26">
        <v>0</v>
      </c>
      <c r="H276" s="4"/>
      <c r="I276" s="4">
        <f t="shared" si="18"/>
        <v>0</v>
      </c>
      <c r="K276" s="77">
        <f t="shared" si="16"/>
        <v>0</v>
      </c>
      <c r="M276" s="26">
        <f>IFERROR(_xlfn.XLOOKUP(K276,'درآمد سود سهام'!$A$9:$A$9,'درآمد سود سهام'!$M$9:$M$9),0)</f>
        <v>0</v>
      </c>
      <c r="N276" s="4"/>
      <c r="O276" s="26">
        <f>IFERROR(_xlfn.XLOOKUP(A276,'درآمد ناشی از تغییر قیمت  '!$A$7:$A$200,'درآمد ناشی از تغییر قیمت  '!$Q$7:$Q$200),0)</f>
        <v>0</v>
      </c>
      <c r="P276" s="4"/>
      <c r="Q276" s="26">
        <v>-18562917</v>
      </c>
      <c r="R276" s="4"/>
      <c r="S276" s="4">
        <f t="shared" si="19"/>
        <v>-18562917</v>
      </c>
      <c r="T276" s="185"/>
      <c r="U276" s="77">
        <f t="shared" si="17"/>
        <v>-6.1283369489942009E-5</v>
      </c>
      <c r="AA276" s="227"/>
    </row>
    <row r="277" spans="1:27" s="179" customFormat="1" ht="30.75">
      <c r="A277" s="194" t="s">
        <v>333</v>
      </c>
      <c r="C277" s="26">
        <f>IFERROR(_xlfn.XLOOKUP(A277,'درآمد سود سهام'!$A$9:$A$9,'درآمد سود سهام'!$M$9:$M$9),0)</f>
        <v>0</v>
      </c>
      <c r="D277" s="4"/>
      <c r="E277" s="26">
        <f>IFERROR(_xlfn.XLOOKUP(A277,'درآمد ناشی از تغییر قیمت  '!$A$7:$A$200,'درآمد ناشی از تغییر قیمت  '!$I$7:$I$200),0)</f>
        <v>0</v>
      </c>
      <c r="F277" s="4"/>
      <c r="G277" s="26">
        <v>0</v>
      </c>
      <c r="H277" s="4"/>
      <c r="I277" s="4">
        <f t="shared" si="18"/>
        <v>0</v>
      </c>
      <c r="K277" s="77">
        <f t="shared" si="16"/>
        <v>0</v>
      </c>
      <c r="M277" s="26">
        <f>IFERROR(_xlfn.XLOOKUP(K277,'درآمد سود سهام'!$A$9:$A$9,'درآمد سود سهام'!$M$9:$M$9),0)</f>
        <v>0</v>
      </c>
      <c r="N277" s="4"/>
      <c r="O277" s="26">
        <f>IFERROR(_xlfn.XLOOKUP(A277,'درآمد ناشی از تغییر قیمت  '!$A$7:$A$200,'درآمد ناشی از تغییر قیمت  '!$Q$7:$Q$200),0)</f>
        <v>0</v>
      </c>
      <c r="P277" s="4"/>
      <c r="Q277" s="26">
        <v>8847182</v>
      </c>
      <c r="R277" s="4"/>
      <c r="S277" s="4">
        <f t="shared" si="19"/>
        <v>8847182</v>
      </c>
      <c r="T277" s="185"/>
      <c r="U277" s="77">
        <f t="shared" si="17"/>
        <v>2.9207970032445014E-5</v>
      </c>
      <c r="Z277" s="186"/>
    </row>
    <row r="278" spans="1:27" s="179" customFormat="1" ht="30.75">
      <c r="A278" s="194" t="s">
        <v>379</v>
      </c>
      <c r="C278" s="26">
        <f>IFERROR(_xlfn.XLOOKUP(A278,'درآمد سود سهام'!$A$9:$A$9,'درآمد سود سهام'!$M$9:$M$9),0)</f>
        <v>0</v>
      </c>
      <c r="D278" s="4"/>
      <c r="E278" s="26">
        <f>IFERROR(_xlfn.XLOOKUP(A278,'درآمد ناشی از تغییر قیمت  '!$A$7:$A$200,'درآمد ناشی از تغییر قیمت  '!$I$7:$I$200),0)</f>
        <v>0</v>
      </c>
      <c r="F278" s="4"/>
      <c r="G278" s="26">
        <v>0</v>
      </c>
      <c r="H278" s="4"/>
      <c r="I278" s="4">
        <f t="shared" si="18"/>
        <v>0</v>
      </c>
      <c r="K278" s="77">
        <f t="shared" si="16"/>
        <v>0</v>
      </c>
      <c r="M278" s="26">
        <f>IFERROR(_xlfn.XLOOKUP(K278,'درآمد سود سهام'!$A$9:$A$9,'درآمد سود سهام'!$M$9:$M$9),0)</f>
        <v>0</v>
      </c>
      <c r="N278" s="4"/>
      <c r="O278" s="26">
        <f>IFERROR(_xlfn.XLOOKUP(A278,'درآمد ناشی از تغییر قیمت  '!$A$7:$A$200,'درآمد ناشی از تغییر قیمت  '!$Q$7:$Q$200),0)</f>
        <v>0</v>
      </c>
      <c r="P278" s="4"/>
      <c r="Q278" s="26">
        <v>60368924</v>
      </c>
      <c r="R278" s="4"/>
      <c r="S278" s="4">
        <f t="shared" si="19"/>
        <v>60368924</v>
      </c>
      <c r="T278" s="185"/>
      <c r="U278" s="77">
        <f t="shared" si="17"/>
        <v>1.9930116991861936E-4</v>
      </c>
    </row>
    <row r="279" spans="1:27" s="179" customFormat="1" ht="30.75">
      <c r="A279" s="194" t="s">
        <v>291</v>
      </c>
      <c r="C279" s="26">
        <f>IFERROR(_xlfn.XLOOKUP(A279,'درآمد سود سهام'!$A$9:$A$9,'درآمد سود سهام'!$M$9:$M$9),0)</f>
        <v>0</v>
      </c>
      <c r="D279" s="4"/>
      <c r="E279" s="26">
        <f>IFERROR(_xlfn.XLOOKUP(A279,'درآمد ناشی از تغییر قیمت  '!$A$7:$A$200,'درآمد ناشی از تغییر قیمت  '!$I$7:$I$200),0)</f>
        <v>0</v>
      </c>
      <c r="F279" s="4"/>
      <c r="G279" s="26">
        <v>0</v>
      </c>
      <c r="H279" s="4"/>
      <c r="I279" s="4">
        <f t="shared" si="18"/>
        <v>0</v>
      </c>
      <c r="K279" s="77">
        <f t="shared" si="16"/>
        <v>0</v>
      </c>
      <c r="M279" s="26">
        <f>IFERROR(_xlfn.XLOOKUP(K279,'درآمد سود سهام'!$A$9:$A$9,'درآمد سود سهام'!$M$9:$M$9),0)</f>
        <v>0</v>
      </c>
      <c r="N279" s="4"/>
      <c r="O279" s="26">
        <f>IFERROR(_xlfn.XLOOKUP(A279,'درآمد ناشی از تغییر قیمت  '!$A$7:$A$200,'درآمد ناشی از تغییر قیمت  '!$Q$7:$Q$200),0)</f>
        <v>0</v>
      </c>
      <c r="P279" s="4"/>
      <c r="Q279" s="26">
        <v>-2406337358</v>
      </c>
      <c r="R279" s="4"/>
      <c r="S279" s="4">
        <f t="shared" si="19"/>
        <v>-2406337358</v>
      </c>
      <c r="T279" s="185"/>
      <c r="U279" s="77">
        <f t="shared" si="17"/>
        <v>-7.9442504336880264E-3</v>
      </c>
      <c r="Z279" s="66"/>
    </row>
    <row r="280" spans="1:27" s="179" customFormat="1" ht="30.75">
      <c r="A280" s="194" t="s">
        <v>301</v>
      </c>
      <c r="C280" s="26">
        <f>IFERROR(_xlfn.XLOOKUP(A280,'درآمد سود سهام'!$A$9:$A$9,'درآمد سود سهام'!$M$9:$M$9),0)</f>
        <v>0</v>
      </c>
      <c r="D280" s="4"/>
      <c r="E280" s="26">
        <f>IFERROR(_xlfn.XLOOKUP(A280,'درآمد ناشی از تغییر قیمت  '!$A$7:$A$200,'درآمد ناشی از تغییر قیمت  '!$I$7:$I$200),0)</f>
        <v>0</v>
      </c>
      <c r="F280" s="4"/>
      <c r="G280" s="26">
        <v>0</v>
      </c>
      <c r="H280" s="4"/>
      <c r="I280" s="4">
        <f t="shared" si="18"/>
        <v>0</v>
      </c>
      <c r="K280" s="77">
        <f t="shared" si="16"/>
        <v>0</v>
      </c>
      <c r="M280" s="26">
        <f>IFERROR(_xlfn.XLOOKUP(K280,'درآمد سود سهام'!$A$9:$A$9,'درآمد سود سهام'!$M$9:$M$9),0)</f>
        <v>0</v>
      </c>
      <c r="N280" s="26">
        <f>IFERROR(_xlfn.XLOOKUP(L280,'درآمد سود سهام'!$A$9:$A$9,'درآمد سود سهام'!$M$9:$M$9),0)</f>
        <v>0</v>
      </c>
      <c r="O280" s="26">
        <f>IFERROR(_xlfn.XLOOKUP(A280,'درآمد ناشی از تغییر قیمت  '!$A$7:$A$200,'درآمد ناشی از تغییر قیمت  '!$Q$7:$Q$200),0)</f>
        <v>0</v>
      </c>
      <c r="P280" s="4"/>
      <c r="Q280" s="26">
        <v>-1799357847</v>
      </c>
      <c r="R280" s="4"/>
      <c r="S280" s="4">
        <f t="shared" si="19"/>
        <v>-1799357847</v>
      </c>
      <c r="T280" s="185"/>
      <c r="U280" s="77">
        <f t="shared" si="17"/>
        <v>-5.9403762771943402E-3</v>
      </c>
      <c r="Z280" s="66"/>
    </row>
    <row r="281" spans="1:27" s="179" customFormat="1" ht="30.75">
      <c r="A281" s="194" t="s">
        <v>262</v>
      </c>
      <c r="C281" s="26">
        <f>IFERROR(_xlfn.XLOOKUP(A281,'درآمد سود سهام'!$A$9:$A$9,'درآمد سود سهام'!$M$9:$M$9),0)</f>
        <v>0</v>
      </c>
      <c r="D281" s="4"/>
      <c r="E281" s="26">
        <f>IFERROR(_xlfn.XLOOKUP(A281,'درآمد ناشی از تغییر قیمت  '!$A$7:$A$200,'درآمد ناشی از تغییر قیمت  '!$I$7:$I$200),0)</f>
        <v>0</v>
      </c>
      <c r="F281" s="4"/>
      <c r="G281" s="26">
        <v>0</v>
      </c>
      <c r="H281" s="4"/>
      <c r="I281" s="4">
        <f t="shared" si="18"/>
        <v>0</v>
      </c>
      <c r="K281" s="77">
        <f t="shared" si="16"/>
        <v>0</v>
      </c>
      <c r="M281" s="26">
        <f>IFERROR(_xlfn.XLOOKUP(K281,'درآمد سود سهام'!$A$9:$A$9,'درآمد سود سهام'!$M$9:$M$9),0)</f>
        <v>0</v>
      </c>
      <c r="N281" s="26">
        <f>IFERROR(_xlfn.XLOOKUP(L281,'درآمد سود سهام'!$A$9:$A$9,'درآمد سود سهام'!$M$9:$M$9),0)</f>
        <v>0</v>
      </c>
      <c r="O281" s="26">
        <f>IFERROR(_xlfn.XLOOKUP(A281,'درآمد ناشی از تغییر قیمت  '!$A$7:$A$200,'درآمد ناشی از تغییر قیمت  '!$Q$7:$Q$200),0)</f>
        <v>0</v>
      </c>
      <c r="P281" s="4"/>
      <c r="Q281" s="26">
        <v>-131330517</v>
      </c>
      <c r="R281" s="4"/>
      <c r="S281" s="4">
        <f t="shared" si="19"/>
        <v>-131330517</v>
      </c>
      <c r="T281" s="185"/>
      <c r="U281" s="77">
        <f t="shared" si="17"/>
        <v>-4.3357283764271047E-4</v>
      </c>
      <c r="Z281" s="66"/>
    </row>
    <row r="282" spans="1:27" s="179" customFormat="1" ht="30.75">
      <c r="A282" s="194" t="s">
        <v>441</v>
      </c>
      <c r="C282" s="26">
        <f>IFERROR(_xlfn.XLOOKUP(A282,'درآمد سود سهام'!$A$9:$A$9,'درآمد سود سهام'!$M$9:$M$9),0)</f>
        <v>0</v>
      </c>
      <c r="D282" s="4"/>
      <c r="E282" s="26">
        <f>IFERROR(_xlfn.XLOOKUP(A282,'درآمد ناشی از تغییر قیمت  '!$A$7:$A$200,'درآمد ناشی از تغییر قیمت  '!$I$7:$I$200),0)</f>
        <v>0</v>
      </c>
      <c r="F282" s="4"/>
      <c r="G282" s="26">
        <v>0</v>
      </c>
      <c r="H282" s="4"/>
      <c r="I282" s="4">
        <f t="shared" si="18"/>
        <v>0</v>
      </c>
      <c r="K282" s="77">
        <f t="shared" si="16"/>
        <v>0</v>
      </c>
      <c r="M282" s="26">
        <f>IFERROR(_xlfn.XLOOKUP(K282,'درآمد سود سهام'!$A$9:$A$9,'درآمد سود سهام'!$M$9:$M$9),0)</f>
        <v>0</v>
      </c>
      <c r="N282" s="26">
        <f>IFERROR(_xlfn.XLOOKUP(L282,'درآمد سود سهام'!$A$9:$A$9,'درآمد سود سهام'!$M$9:$M$9),0)</f>
        <v>0</v>
      </c>
      <c r="O282" s="26">
        <f>IFERROR(_xlfn.XLOOKUP(A282,'درآمد ناشی از تغییر قیمت  '!$A$7:$A$200,'درآمد ناشی از تغییر قیمت  '!$Q$7:$Q$200),0)</f>
        <v>0</v>
      </c>
      <c r="P282" s="4"/>
      <c r="Q282" s="26">
        <v>-245409388</v>
      </c>
      <c r="R282" s="4"/>
      <c r="S282" s="4">
        <f t="shared" si="19"/>
        <v>-245409388</v>
      </c>
      <c r="T282" s="185"/>
      <c r="U282" s="77">
        <f t="shared" si="17"/>
        <v>-8.1019131858988216E-4</v>
      </c>
      <c r="Z282" s="66"/>
    </row>
    <row r="283" spans="1:27" s="179" customFormat="1" ht="30.75">
      <c r="A283" s="194" t="s">
        <v>440</v>
      </c>
      <c r="C283" s="26">
        <f>IFERROR(_xlfn.XLOOKUP(A283,'درآمد سود سهام'!$A$9:$A$9,'درآمد سود سهام'!$M$9:$M$9),0)</f>
        <v>0</v>
      </c>
      <c r="D283" s="4"/>
      <c r="E283" s="26">
        <f>IFERROR(_xlfn.XLOOKUP(A283,'درآمد ناشی از تغییر قیمت  '!$A$7:$A$200,'درآمد ناشی از تغییر قیمت  '!$I$7:$I$200),0)</f>
        <v>0</v>
      </c>
      <c r="F283" s="4"/>
      <c r="G283" s="26">
        <v>0</v>
      </c>
      <c r="H283" s="4"/>
      <c r="I283" s="4">
        <f t="shared" si="18"/>
        <v>0</v>
      </c>
      <c r="K283" s="77">
        <f t="shared" si="16"/>
        <v>0</v>
      </c>
      <c r="M283" s="26">
        <f>IFERROR(_xlfn.XLOOKUP(K283,'درآمد سود سهام'!$A$9:$A$9,'درآمد سود سهام'!$M$9:$M$9),0)</f>
        <v>0</v>
      </c>
      <c r="N283" s="26">
        <f>IFERROR(_xlfn.XLOOKUP(L283,'درآمد سود سهام'!$A$9:$A$9,'درآمد سود سهام'!$M$9:$M$9),0)</f>
        <v>0</v>
      </c>
      <c r="O283" s="26">
        <f>IFERROR(_xlfn.XLOOKUP(A283,'درآمد ناشی از تغییر قیمت  '!$A$7:$A$200,'درآمد ناشی از تغییر قیمت  '!$Q$7:$Q$200),0)</f>
        <v>0</v>
      </c>
      <c r="P283" s="4"/>
      <c r="Q283" s="26">
        <v>-530315226</v>
      </c>
      <c r="R283" s="4"/>
      <c r="S283" s="4">
        <f t="shared" si="19"/>
        <v>-530315226</v>
      </c>
      <c r="T283" s="185"/>
      <c r="U283" s="77">
        <f t="shared" si="17"/>
        <v>-1.7507756965729094E-3</v>
      </c>
      <c r="Z283" s="66"/>
    </row>
    <row r="284" spans="1:27" s="179" customFormat="1" ht="30.75">
      <c r="A284" s="194" t="s">
        <v>332</v>
      </c>
      <c r="C284" s="26">
        <f>IFERROR(_xlfn.XLOOKUP(A284,'درآمد سود سهام'!$A$9:$A$9,'درآمد سود سهام'!$M$9:$M$9),0)</f>
        <v>0</v>
      </c>
      <c r="D284" s="4"/>
      <c r="E284" s="26">
        <f>IFERROR(_xlfn.XLOOKUP(A284,'درآمد ناشی از تغییر قیمت  '!$A$7:$A$200,'درآمد ناشی از تغییر قیمت  '!$I$7:$I$200),0)</f>
        <v>0</v>
      </c>
      <c r="F284" s="4"/>
      <c r="G284" s="26">
        <v>0</v>
      </c>
      <c r="H284" s="4"/>
      <c r="I284" s="4">
        <f t="shared" si="18"/>
        <v>0</v>
      </c>
      <c r="K284" s="77">
        <f t="shared" si="16"/>
        <v>0</v>
      </c>
      <c r="M284" s="26">
        <f>IFERROR(_xlfn.XLOOKUP(K284,'درآمد سود سهام'!$A$9:$A$9,'درآمد سود سهام'!$M$9:$M$9),0)</f>
        <v>0</v>
      </c>
      <c r="N284" s="26">
        <f>IFERROR(_xlfn.XLOOKUP(L284,'درآمد سود سهام'!$A$9:$A$9,'درآمد سود سهام'!$M$9:$M$9),0)</f>
        <v>0</v>
      </c>
      <c r="O284" s="26">
        <f>IFERROR(_xlfn.XLOOKUP(A284,'درآمد ناشی از تغییر قیمت  '!$A$7:$A$200,'درآمد ناشی از تغییر قیمت  '!$Q$7:$Q$200),0)</f>
        <v>0</v>
      </c>
      <c r="P284" s="4"/>
      <c r="Q284" s="26">
        <v>-1063686646</v>
      </c>
      <c r="R284" s="4"/>
      <c r="S284" s="4">
        <f t="shared" si="19"/>
        <v>-1063686646</v>
      </c>
      <c r="T284" s="185"/>
      <c r="U284" s="77">
        <f t="shared" si="17"/>
        <v>-3.5116410717310831E-3</v>
      </c>
      <c r="Z284" s="66"/>
    </row>
    <row r="285" spans="1:27" s="179" customFormat="1" ht="30.75">
      <c r="A285" s="194" t="s">
        <v>465</v>
      </c>
      <c r="C285" s="26">
        <f>IFERROR(_xlfn.XLOOKUP(A285,'درآمد سود سهام'!$A$9:$A$9,'درآمد سود سهام'!$M$9:$M$9),0)</f>
        <v>0</v>
      </c>
      <c r="D285" s="4"/>
      <c r="E285" s="26">
        <f>IFERROR(_xlfn.XLOOKUP(A285,'درآمد ناشی از تغییر قیمت  '!$A$7:$A$200,'درآمد ناشی از تغییر قیمت  '!$I$7:$I$200),0)</f>
        <v>0</v>
      </c>
      <c r="F285" s="4"/>
      <c r="G285" s="26">
        <v>0</v>
      </c>
      <c r="H285" s="4"/>
      <c r="I285" s="4">
        <f t="shared" si="18"/>
        <v>0</v>
      </c>
      <c r="K285" s="77">
        <f t="shared" si="16"/>
        <v>0</v>
      </c>
      <c r="M285" s="26">
        <f>IFERROR(_xlfn.XLOOKUP(K285,'درآمد سود سهام'!$A$9:$A$9,'درآمد سود سهام'!$M$9:$M$9),0)</f>
        <v>0</v>
      </c>
      <c r="N285" s="26">
        <f>IFERROR(_xlfn.XLOOKUP(L285,'درآمد سود سهام'!$A$9:$A$9,'درآمد سود سهام'!$M$9:$M$9),0)</f>
        <v>0</v>
      </c>
      <c r="O285" s="26">
        <f>IFERROR(_xlfn.XLOOKUP(A285,'درآمد ناشی از تغییر قیمت  '!$A$7:$A$200,'درآمد ناشی از تغییر قیمت  '!$Q$7:$Q$200),0)</f>
        <v>0</v>
      </c>
      <c r="P285" s="4"/>
      <c r="Q285" s="26">
        <v>-710387701</v>
      </c>
      <c r="R285" s="4"/>
      <c r="S285" s="4">
        <f t="shared" si="19"/>
        <v>-710387701</v>
      </c>
      <c r="T285" s="185"/>
      <c r="U285" s="77">
        <f t="shared" si="17"/>
        <v>-2.3452645918469301E-3</v>
      </c>
      <c r="Z285" s="66"/>
    </row>
    <row r="286" spans="1:27" s="179" customFormat="1" ht="30.75">
      <c r="A286" s="194" t="s">
        <v>442</v>
      </c>
      <c r="C286" s="26">
        <f>IFERROR(_xlfn.XLOOKUP(A286,'درآمد سود سهام'!$A$9:$A$9,'درآمد سود سهام'!$M$9:$M$9),0)</f>
        <v>0</v>
      </c>
      <c r="D286" s="4"/>
      <c r="E286" s="26">
        <f>IFERROR(_xlfn.XLOOKUP(A286,'درآمد ناشی از تغییر قیمت  '!$A$7:$A$200,'درآمد ناشی از تغییر قیمت  '!$I$7:$I$200),0)</f>
        <v>0</v>
      </c>
      <c r="F286" s="4"/>
      <c r="G286" s="26">
        <v>0</v>
      </c>
      <c r="H286" s="4"/>
      <c r="I286" s="4">
        <f t="shared" si="18"/>
        <v>0</v>
      </c>
      <c r="K286" s="77">
        <f t="shared" si="16"/>
        <v>0</v>
      </c>
      <c r="M286" s="26">
        <f>IFERROR(_xlfn.XLOOKUP(K286,'درآمد سود سهام'!$A$9:$A$9,'درآمد سود سهام'!$M$9:$M$9),0)</f>
        <v>0</v>
      </c>
      <c r="N286" s="26">
        <f>IFERROR(_xlfn.XLOOKUP(L286,'درآمد سود سهام'!$A$9:$A$9,'درآمد سود سهام'!$M$9:$M$9),0)</f>
        <v>0</v>
      </c>
      <c r="O286" s="26">
        <f>IFERROR(_xlfn.XLOOKUP(A286,'درآمد ناشی از تغییر قیمت  '!$A$7:$A$200,'درآمد ناشی از تغییر قیمت  '!$Q$7:$Q$200),0)</f>
        <v>0</v>
      </c>
      <c r="P286" s="4"/>
      <c r="Q286" s="26">
        <v>-764667192</v>
      </c>
      <c r="R286" s="4"/>
      <c r="S286" s="4">
        <f t="shared" si="19"/>
        <v>-764667192</v>
      </c>
      <c r="T286" s="185"/>
      <c r="U286" s="77">
        <f t="shared" si="17"/>
        <v>-2.5244621879294306E-3</v>
      </c>
      <c r="Z286" s="66"/>
    </row>
    <row r="287" spans="1:27" s="179" customFormat="1" ht="30.75">
      <c r="A287" s="194" t="s">
        <v>404</v>
      </c>
      <c r="C287" s="26">
        <f>IFERROR(_xlfn.XLOOKUP(A287,'درآمد سود سهام'!$A$9:$A$9,'درآمد سود سهام'!$M$9:$M$9),0)</f>
        <v>0</v>
      </c>
      <c r="D287" s="4"/>
      <c r="E287" s="26">
        <f>IFERROR(_xlfn.XLOOKUP(A287,'درآمد ناشی از تغییر قیمت  '!$A$7:$A$200,'درآمد ناشی از تغییر قیمت  '!$I$7:$I$200),0)</f>
        <v>0</v>
      </c>
      <c r="F287" s="4"/>
      <c r="G287" s="26">
        <v>0</v>
      </c>
      <c r="H287" s="4"/>
      <c r="I287" s="4">
        <f t="shared" si="18"/>
        <v>0</v>
      </c>
      <c r="K287" s="77">
        <f t="shared" si="16"/>
        <v>0</v>
      </c>
      <c r="M287" s="26">
        <f>IFERROR(_xlfn.XLOOKUP(K287,'درآمد سود سهام'!$A$9:$A$9,'درآمد سود سهام'!$M$9:$M$9),0)</f>
        <v>0</v>
      </c>
      <c r="N287" s="26">
        <f>IFERROR(_xlfn.XLOOKUP(L287,'درآمد سود سهام'!$A$9:$A$9,'درآمد سود سهام'!$M$9:$M$9),0)</f>
        <v>0</v>
      </c>
      <c r="O287" s="26">
        <f>IFERROR(_xlfn.XLOOKUP(A287,'درآمد ناشی از تغییر قیمت  '!$A$7:$A$200,'درآمد ناشی از تغییر قیمت  '!$Q$7:$Q$200),0)</f>
        <v>0</v>
      </c>
      <c r="P287" s="4"/>
      <c r="Q287" s="26">
        <v>-1142823893</v>
      </c>
      <c r="R287" s="4"/>
      <c r="S287" s="4">
        <f t="shared" si="19"/>
        <v>-1142823893</v>
      </c>
      <c r="T287" s="185"/>
      <c r="U287" s="77">
        <f t="shared" si="17"/>
        <v>-3.7729037358004104E-3</v>
      </c>
      <c r="Z287" s="66"/>
    </row>
    <row r="288" spans="1:27" s="179" customFormat="1" ht="30.75">
      <c r="A288" s="194" t="s">
        <v>423</v>
      </c>
      <c r="C288" s="26">
        <f>IFERROR(_xlfn.XLOOKUP(A288,'درآمد سود سهام'!$A$9:$A$9,'درآمد سود سهام'!$M$9:$M$9),0)</f>
        <v>0</v>
      </c>
      <c r="D288" s="4"/>
      <c r="E288" s="26">
        <f>IFERROR(_xlfn.XLOOKUP(A288,'درآمد ناشی از تغییر قیمت  '!$A$7:$A$200,'درآمد ناشی از تغییر قیمت  '!$I$7:$I$200),0)</f>
        <v>0</v>
      </c>
      <c r="F288" s="4"/>
      <c r="G288" s="26">
        <v>0</v>
      </c>
      <c r="H288" s="4"/>
      <c r="I288" s="4">
        <f t="shared" si="18"/>
        <v>0</v>
      </c>
      <c r="K288" s="77">
        <f t="shared" si="16"/>
        <v>0</v>
      </c>
      <c r="M288" s="26">
        <f>IFERROR(_xlfn.XLOOKUP(K288,'درآمد سود سهام'!$A$9:$A$9,'درآمد سود سهام'!$M$9:$M$9),0)</f>
        <v>0</v>
      </c>
      <c r="N288" s="26">
        <f>IFERROR(_xlfn.XLOOKUP(L288,'درآمد سود سهام'!$A$9:$A$9,'درآمد سود سهام'!$M$9:$M$9),0)</f>
        <v>0</v>
      </c>
      <c r="O288" s="26">
        <f>IFERROR(_xlfn.XLOOKUP(A288,'درآمد ناشی از تغییر قیمت  '!$A$7:$A$200,'درآمد ناشی از تغییر قیمت  '!$Q$7:$Q$200),0)</f>
        <v>0</v>
      </c>
      <c r="P288" s="4"/>
      <c r="Q288" s="26">
        <v>-3510953819</v>
      </c>
      <c r="R288" s="4"/>
      <c r="S288" s="4">
        <f t="shared" si="19"/>
        <v>-3510953819</v>
      </c>
      <c r="T288" s="185"/>
      <c r="U288" s="77">
        <f t="shared" si="17"/>
        <v>-1.1591016657128831E-2</v>
      </c>
      <c r="Z288" s="66"/>
    </row>
    <row r="289" spans="1:26" s="179" customFormat="1" ht="30.75">
      <c r="A289" s="194" t="s">
        <v>453</v>
      </c>
      <c r="C289" s="26">
        <f>IFERROR(_xlfn.XLOOKUP(A289,'درآمد سود سهام'!$A$9:$A$9,'درآمد سود سهام'!$M$9:$M$9),0)</f>
        <v>0</v>
      </c>
      <c r="D289" s="4"/>
      <c r="E289" s="26">
        <f>IFERROR(_xlfn.XLOOKUP(A289,'درآمد ناشی از تغییر قیمت  '!$A$7:$A$200,'درآمد ناشی از تغییر قیمت  '!$I$7:$I$200),0)</f>
        <v>0</v>
      </c>
      <c r="F289" s="4"/>
      <c r="G289" s="26">
        <v>0</v>
      </c>
      <c r="H289" s="4"/>
      <c r="I289" s="4">
        <f t="shared" si="18"/>
        <v>0</v>
      </c>
      <c r="K289" s="77">
        <f t="shared" si="16"/>
        <v>0</v>
      </c>
      <c r="M289" s="26">
        <f>IFERROR(_xlfn.XLOOKUP(K289,'درآمد سود سهام'!$A$9:$A$9,'درآمد سود سهام'!$M$9:$M$9),0)</f>
        <v>0</v>
      </c>
      <c r="N289" s="26">
        <f>IFERROR(_xlfn.XLOOKUP(L289,'درآمد سود سهام'!$A$9:$A$9,'درآمد سود سهام'!$M$9:$M$9),0)</f>
        <v>0</v>
      </c>
      <c r="O289" s="26">
        <f>IFERROR(_xlfn.XLOOKUP(A289,'درآمد ناشی از تغییر قیمت  '!$A$7:$A$200,'درآمد ناشی از تغییر قیمت  '!$Q$7:$Q$200),0)</f>
        <v>0</v>
      </c>
      <c r="P289" s="4"/>
      <c r="Q289" s="26">
        <v>-352589764</v>
      </c>
      <c r="R289" s="4"/>
      <c r="S289" s="4">
        <f t="shared" si="19"/>
        <v>-352589764</v>
      </c>
      <c r="T289" s="185"/>
      <c r="U289" s="77">
        <f t="shared" si="17"/>
        <v>-1.1640351990790808E-3</v>
      </c>
      <c r="Z289" s="66"/>
    </row>
    <row r="290" spans="1:26" s="179" customFormat="1" ht="30.75">
      <c r="A290" s="194" t="s">
        <v>228</v>
      </c>
      <c r="C290" s="26">
        <f>IFERROR(_xlfn.XLOOKUP(A290,'درآمد سود سهام'!$A$9:$A$9,'درآمد سود سهام'!$M$9:$M$9),0)</f>
        <v>0</v>
      </c>
      <c r="D290" s="4"/>
      <c r="E290" s="26">
        <f>IFERROR(_xlfn.XLOOKUP(A290,'درآمد ناشی از تغییر قیمت  '!$A$7:$A$200,'درآمد ناشی از تغییر قیمت  '!$I$7:$I$200),0)</f>
        <v>0</v>
      </c>
      <c r="F290" s="4"/>
      <c r="G290" s="26">
        <v>0</v>
      </c>
      <c r="H290" s="4"/>
      <c r="I290" s="4">
        <f t="shared" si="18"/>
        <v>0</v>
      </c>
      <c r="K290" s="77">
        <f t="shared" si="16"/>
        <v>0</v>
      </c>
      <c r="M290" s="26">
        <f>IFERROR(_xlfn.XLOOKUP(K290,'درآمد سود سهام'!$A$9:$A$9,'درآمد سود سهام'!$M$9:$M$9),0)</f>
        <v>0</v>
      </c>
      <c r="N290" s="26">
        <f>IFERROR(_xlfn.XLOOKUP(L290,'درآمد سود سهام'!$A$9:$A$9,'درآمد سود سهام'!$M$9:$M$9),0)</f>
        <v>0</v>
      </c>
      <c r="O290" s="26">
        <f>IFERROR(_xlfn.XLOOKUP(A290,'درآمد ناشی از تغییر قیمت  '!$A$7:$A$200,'درآمد ناشی از تغییر قیمت  '!$Q$7:$Q$200),0)</f>
        <v>0</v>
      </c>
      <c r="P290" s="4"/>
      <c r="Q290" s="26">
        <v>1010829843</v>
      </c>
      <c r="R290" s="4"/>
      <c r="S290" s="4">
        <f t="shared" si="19"/>
        <v>1010829843</v>
      </c>
      <c r="T290" s="185"/>
      <c r="U290" s="77">
        <f t="shared" si="17"/>
        <v>3.3371403190581021E-3</v>
      </c>
      <c r="Z290" s="66"/>
    </row>
    <row r="291" spans="1:26" s="179" customFormat="1" ht="30.75">
      <c r="A291" s="194" t="s">
        <v>331</v>
      </c>
      <c r="C291" s="26">
        <f>IFERROR(_xlfn.XLOOKUP(A291,'درآمد سود سهام'!$A$9:$A$9,'درآمد سود سهام'!$M$9:$M$9),0)</f>
        <v>0</v>
      </c>
      <c r="D291" s="4"/>
      <c r="E291" s="26">
        <f>IFERROR(_xlfn.XLOOKUP(A291,'درآمد ناشی از تغییر قیمت  '!$A$7:$A$200,'درآمد ناشی از تغییر قیمت  '!$I$7:$I$200),0)</f>
        <v>0</v>
      </c>
      <c r="F291" s="4"/>
      <c r="G291" s="26">
        <v>0</v>
      </c>
      <c r="H291" s="4"/>
      <c r="I291" s="4">
        <f t="shared" si="18"/>
        <v>0</v>
      </c>
      <c r="K291" s="77">
        <f t="shared" si="16"/>
        <v>0</v>
      </c>
      <c r="M291" s="26">
        <f>IFERROR(_xlfn.XLOOKUP(K291,'درآمد سود سهام'!$A$9:$A$9,'درآمد سود سهام'!$M$9:$M$9),0)</f>
        <v>0</v>
      </c>
      <c r="N291" s="26">
        <f>IFERROR(_xlfn.XLOOKUP(L291,'درآمد سود سهام'!$A$9:$A$9,'درآمد سود سهام'!$M$9:$M$9),0)</f>
        <v>0</v>
      </c>
      <c r="O291" s="26">
        <f>IFERROR(_xlfn.XLOOKUP(A291,'درآمد ناشی از تغییر قیمت  '!$A$7:$A$200,'درآمد ناشی از تغییر قیمت  '!$Q$7:$Q$200),0)</f>
        <v>0</v>
      </c>
      <c r="P291" s="4"/>
      <c r="Q291" s="26">
        <v>311706181</v>
      </c>
      <c r="R291" s="4"/>
      <c r="S291" s="4">
        <f t="shared" si="19"/>
        <v>311706181</v>
      </c>
      <c r="T291" s="185"/>
      <c r="U291" s="77">
        <f t="shared" si="17"/>
        <v>1.0290626770847351E-3</v>
      </c>
      <c r="Z291" s="66"/>
    </row>
    <row r="292" spans="1:26" s="179" customFormat="1" ht="30.75">
      <c r="A292" s="194" t="s">
        <v>370</v>
      </c>
      <c r="C292" s="26">
        <f>IFERROR(_xlfn.XLOOKUP(A292,'درآمد سود سهام'!$A$9:$A$9,'درآمد سود سهام'!$M$9:$M$9),0)</f>
        <v>0</v>
      </c>
      <c r="D292" s="4"/>
      <c r="E292" s="26">
        <f>IFERROR(_xlfn.XLOOKUP(A292,'درآمد ناشی از تغییر قیمت  '!$A$7:$A$200,'درآمد ناشی از تغییر قیمت  '!$I$7:$I$200),0)</f>
        <v>0</v>
      </c>
      <c r="F292" s="4"/>
      <c r="G292" s="26">
        <v>0</v>
      </c>
      <c r="H292" s="4"/>
      <c r="I292" s="4">
        <f t="shared" si="18"/>
        <v>0</v>
      </c>
      <c r="K292" s="77">
        <f t="shared" si="16"/>
        <v>0</v>
      </c>
      <c r="M292" s="26">
        <f>IFERROR(_xlfn.XLOOKUP(K292,'درآمد سود سهام'!$A$9:$A$9,'درآمد سود سهام'!$M$9:$M$9),0)</f>
        <v>0</v>
      </c>
      <c r="N292" s="26">
        <f>IFERROR(_xlfn.XLOOKUP(L292,'درآمد سود سهام'!$A$9:$A$9,'درآمد سود سهام'!$M$9:$M$9),0)</f>
        <v>0</v>
      </c>
      <c r="O292" s="26">
        <f>IFERROR(_xlfn.XLOOKUP(A292,'درآمد ناشی از تغییر قیمت  '!$A$7:$A$200,'درآمد ناشی از تغییر قیمت  '!$Q$7:$Q$200),0)</f>
        <v>0</v>
      </c>
      <c r="P292" s="4"/>
      <c r="Q292" s="26">
        <v>163316612</v>
      </c>
      <c r="R292" s="4"/>
      <c r="S292" s="4">
        <f t="shared" si="19"/>
        <v>163316612</v>
      </c>
      <c r="T292" s="185"/>
      <c r="U292" s="77">
        <f t="shared" si="17"/>
        <v>5.3917131003933792E-4</v>
      </c>
      <c r="Z292" s="66"/>
    </row>
    <row r="293" spans="1:26" s="179" customFormat="1" ht="30.75">
      <c r="A293" s="194" t="s">
        <v>376</v>
      </c>
      <c r="C293" s="26">
        <f>IFERROR(_xlfn.XLOOKUP(A293,'درآمد سود سهام'!$A$9:$A$9,'درآمد سود سهام'!$M$9:$M$9),0)</f>
        <v>0</v>
      </c>
      <c r="D293" s="4"/>
      <c r="E293" s="26">
        <f>IFERROR(_xlfn.XLOOKUP(A293,'درآمد ناشی از تغییر قیمت  '!$A$7:$A$200,'درآمد ناشی از تغییر قیمت  '!$I$7:$I$200),0)</f>
        <v>0</v>
      </c>
      <c r="F293" s="4"/>
      <c r="G293" s="26">
        <v>0</v>
      </c>
      <c r="H293" s="4"/>
      <c r="I293" s="4">
        <f t="shared" si="18"/>
        <v>0</v>
      </c>
      <c r="K293" s="77">
        <f t="shared" si="16"/>
        <v>0</v>
      </c>
      <c r="M293" s="26">
        <f>IFERROR(_xlfn.XLOOKUP(K293,'درآمد سود سهام'!$A$9:$A$9,'درآمد سود سهام'!$M$9:$M$9),0)</f>
        <v>0</v>
      </c>
      <c r="N293" s="26">
        <f>IFERROR(_xlfn.XLOOKUP(L293,'درآمد سود سهام'!$A$9:$A$9,'درآمد سود سهام'!$M$9:$M$9),0)</f>
        <v>0</v>
      </c>
      <c r="O293" s="26">
        <f>IFERROR(_xlfn.XLOOKUP(A293,'درآمد ناشی از تغییر قیمت  '!$A$7:$A$200,'درآمد ناشی از تغییر قیمت  '!$Q$7:$Q$200),0)</f>
        <v>0</v>
      </c>
      <c r="P293" s="4"/>
      <c r="Q293" s="26">
        <v>6012061</v>
      </c>
      <c r="R293" s="4"/>
      <c r="S293" s="4">
        <f t="shared" si="19"/>
        <v>6012061</v>
      </c>
      <c r="T293" s="185"/>
      <c r="U293" s="77">
        <f t="shared" si="17"/>
        <v>1.9848138935226087E-5</v>
      </c>
      <c r="Z293" s="66"/>
    </row>
    <row r="294" spans="1:26" s="179" customFormat="1" ht="30.75">
      <c r="A294" s="194" t="s">
        <v>386</v>
      </c>
      <c r="C294" s="26">
        <f>IFERROR(_xlfn.XLOOKUP(A294,'درآمد سود سهام'!$A$9:$A$9,'درآمد سود سهام'!$M$9:$M$9),0)</f>
        <v>0</v>
      </c>
      <c r="D294" s="4"/>
      <c r="E294" s="26">
        <f>IFERROR(_xlfn.XLOOKUP(A294,'درآمد ناشی از تغییر قیمت  '!$A$7:$A$200,'درآمد ناشی از تغییر قیمت  '!$I$7:$I$200),0)</f>
        <v>0</v>
      </c>
      <c r="F294" s="4"/>
      <c r="G294" s="26">
        <v>0</v>
      </c>
      <c r="H294" s="4"/>
      <c r="I294" s="4">
        <f t="shared" si="18"/>
        <v>0</v>
      </c>
      <c r="K294" s="77">
        <f t="shared" si="16"/>
        <v>0</v>
      </c>
      <c r="M294" s="26">
        <f>IFERROR(_xlfn.XLOOKUP(K294,'درآمد سود سهام'!$A$9:$A$9,'درآمد سود سهام'!$M$9:$M$9),0)</f>
        <v>0</v>
      </c>
      <c r="N294" s="26">
        <f>IFERROR(_xlfn.XLOOKUP(L294,'درآمد سود سهام'!$A$9:$A$9,'درآمد سود سهام'!$M$9:$M$9),0)</f>
        <v>0</v>
      </c>
      <c r="O294" s="26">
        <f>IFERROR(_xlfn.XLOOKUP(A294,'درآمد ناشی از تغییر قیمت  '!$A$7:$A$200,'درآمد ناشی از تغییر قیمت  '!$Q$7:$Q$200),0)</f>
        <v>0</v>
      </c>
      <c r="P294" s="4"/>
      <c r="Q294" s="26">
        <v>40365850</v>
      </c>
      <c r="R294" s="4"/>
      <c r="S294" s="4">
        <f t="shared" si="19"/>
        <v>40365850</v>
      </c>
      <c r="T294" s="185"/>
      <c r="U294" s="77">
        <f t="shared" si="17"/>
        <v>1.3326328509283188E-4</v>
      </c>
      <c r="Z294" s="66"/>
    </row>
    <row r="295" spans="1:26" s="179" customFormat="1" ht="30.75">
      <c r="A295" s="194" t="s">
        <v>466</v>
      </c>
      <c r="C295" s="26">
        <f>IFERROR(_xlfn.XLOOKUP(A295,'درآمد سود سهام'!$A$9:$A$9,'درآمد سود سهام'!$M$9:$M$9),0)</f>
        <v>0</v>
      </c>
      <c r="D295" s="4"/>
      <c r="E295" s="26">
        <f>IFERROR(_xlfn.XLOOKUP(A295,'درآمد ناشی از تغییر قیمت  '!$A$7:$A$200,'درآمد ناشی از تغییر قیمت  '!$I$7:$I$200),0)</f>
        <v>0</v>
      </c>
      <c r="F295" s="4"/>
      <c r="G295" s="26">
        <v>0</v>
      </c>
      <c r="H295" s="4"/>
      <c r="I295" s="4">
        <f t="shared" si="18"/>
        <v>0</v>
      </c>
      <c r="K295" s="77">
        <f t="shared" si="16"/>
        <v>0</v>
      </c>
      <c r="M295" s="26">
        <f>IFERROR(_xlfn.XLOOKUP(K295,'درآمد سود سهام'!$A$9:$A$9,'درآمد سود سهام'!$M$9:$M$9),0)</f>
        <v>0</v>
      </c>
      <c r="N295" s="26">
        <f>IFERROR(_xlfn.XLOOKUP(L295,'درآمد سود سهام'!$A$9:$A$9,'درآمد سود سهام'!$M$9:$M$9),0)</f>
        <v>0</v>
      </c>
      <c r="O295" s="26">
        <f>IFERROR(_xlfn.XLOOKUP(A295,'درآمد ناشی از تغییر قیمت  '!$A$7:$A$200,'درآمد ناشی از تغییر قیمت  '!$Q$7:$Q$200),0)</f>
        <v>0</v>
      </c>
      <c r="P295" s="4"/>
      <c r="Q295" s="26">
        <v>415374034</v>
      </c>
      <c r="R295" s="4"/>
      <c r="S295" s="4">
        <f t="shared" si="19"/>
        <v>415374034</v>
      </c>
      <c r="T295" s="185"/>
      <c r="U295" s="77">
        <f t="shared" si="17"/>
        <v>1.3713103604433361E-3</v>
      </c>
      <c r="Z295" s="66"/>
    </row>
    <row r="296" spans="1:26" s="179" customFormat="1" ht="30.75">
      <c r="A296" s="194" t="s">
        <v>469</v>
      </c>
      <c r="C296" s="26">
        <f>IFERROR(_xlfn.XLOOKUP(A296,'درآمد سود سهام'!$A$9:$A$9,'درآمد سود سهام'!$M$9:$M$9),0)</f>
        <v>0</v>
      </c>
      <c r="D296" s="4"/>
      <c r="E296" s="26">
        <f>IFERROR(_xlfn.XLOOKUP(A296,'درآمد ناشی از تغییر قیمت  '!$A$7:$A$200,'درآمد ناشی از تغییر قیمت  '!$I$7:$I$200),0)</f>
        <v>0</v>
      </c>
      <c r="F296" s="4"/>
      <c r="G296" s="26">
        <v>0</v>
      </c>
      <c r="H296" s="4"/>
      <c r="I296" s="4">
        <f t="shared" si="18"/>
        <v>0</v>
      </c>
      <c r="K296" s="77">
        <f t="shared" si="16"/>
        <v>0</v>
      </c>
      <c r="M296" s="26">
        <f>IFERROR(_xlfn.XLOOKUP(K296,'درآمد سود سهام'!$A$9:$A$9,'درآمد سود سهام'!$M$9:$M$9),0)</f>
        <v>0</v>
      </c>
      <c r="N296" s="26">
        <f>IFERROR(_xlfn.XLOOKUP(L296,'درآمد سود سهام'!$A$9:$A$9,'درآمد سود سهام'!$M$9:$M$9),0)</f>
        <v>0</v>
      </c>
      <c r="O296" s="26">
        <f>IFERROR(_xlfn.XLOOKUP(A296,'درآمد ناشی از تغییر قیمت  '!$A$7:$A$200,'درآمد ناشی از تغییر قیمت  '!$Q$7:$Q$200),0)</f>
        <v>0</v>
      </c>
      <c r="P296" s="4"/>
      <c r="Q296" s="26">
        <v>2044777490</v>
      </c>
      <c r="R296" s="4"/>
      <c r="S296" s="4">
        <f t="shared" si="19"/>
        <v>2044777490</v>
      </c>
      <c r="T296" s="185"/>
      <c r="U296" s="77">
        <f t="shared" si="17"/>
        <v>6.7506014515060428E-3</v>
      </c>
      <c r="Z296" s="66"/>
    </row>
    <row r="297" spans="1:26" s="179" customFormat="1" ht="30.75">
      <c r="A297" s="194" t="s">
        <v>490</v>
      </c>
      <c r="C297" s="26">
        <f>IFERROR(_xlfn.XLOOKUP(A297,'درآمد سود سهام'!$A$9:$A$9,'درآمد سود سهام'!$M$9:$M$9),0)</f>
        <v>0</v>
      </c>
      <c r="D297" s="4"/>
      <c r="E297" s="26">
        <f>IFERROR(_xlfn.XLOOKUP(A297,'درآمد ناشی از تغییر قیمت  '!$A$7:$A$200,'درآمد ناشی از تغییر قیمت  '!$I$7:$I$200),0)</f>
        <v>0</v>
      </c>
      <c r="F297" s="4"/>
      <c r="G297" s="26">
        <v>0</v>
      </c>
      <c r="H297" s="4"/>
      <c r="I297" s="4">
        <f t="shared" si="18"/>
        <v>0</v>
      </c>
      <c r="K297" s="77">
        <f t="shared" si="16"/>
        <v>0</v>
      </c>
      <c r="M297" s="26">
        <f>IFERROR(_xlfn.XLOOKUP(K297,'درآمد سود سهام'!$A$9:$A$9,'درآمد سود سهام'!$M$9:$M$9),0)</f>
        <v>0</v>
      </c>
      <c r="N297" s="26">
        <f>IFERROR(_xlfn.XLOOKUP(L297,'درآمد سود سهام'!$A$9:$A$9,'درآمد سود سهام'!$M$9:$M$9),0)</f>
        <v>0</v>
      </c>
      <c r="O297" s="26">
        <f>IFERROR(_xlfn.XLOOKUP(A297,'درآمد ناشی از تغییر قیمت  '!$A$7:$A$200,'درآمد ناشی از تغییر قیمت  '!$Q$7:$Q$200),0)</f>
        <v>0</v>
      </c>
      <c r="P297" s="4"/>
      <c r="Q297" s="26">
        <v>247182199</v>
      </c>
      <c r="R297" s="4"/>
      <c r="S297" s="4">
        <f t="shared" si="19"/>
        <v>247182199</v>
      </c>
      <c r="T297" s="185"/>
      <c r="U297" s="77">
        <f t="shared" si="17"/>
        <v>8.1604405345632762E-4</v>
      </c>
      <c r="Z297" s="66"/>
    </row>
    <row r="298" spans="1:26" s="179" customFormat="1" ht="30.75">
      <c r="A298" s="194" t="s">
        <v>491</v>
      </c>
      <c r="C298" s="26">
        <f>IFERROR(_xlfn.XLOOKUP(A298,'درآمد سود سهام'!$A$9:$A$9,'درآمد سود سهام'!$M$9:$M$9),0)</f>
        <v>0</v>
      </c>
      <c r="D298" s="4"/>
      <c r="E298" s="26">
        <f>IFERROR(_xlfn.XLOOKUP(A298,'درآمد ناشی از تغییر قیمت  '!$A$7:$A$200,'درآمد ناشی از تغییر قیمت  '!$I$7:$I$200),0)</f>
        <v>0</v>
      </c>
      <c r="F298" s="4"/>
      <c r="G298" s="26">
        <v>0</v>
      </c>
      <c r="H298" s="4"/>
      <c r="I298" s="4">
        <f t="shared" si="18"/>
        <v>0</v>
      </c>
      <c r="K298" s="77">
        <f t="shared" si="16"/>
        <v>0</v>
      </c>
      <c r="M298" s="26">
        <f>IFERROR(_xlfn.XLOOKUP(K298,'درآمد سود سهام'!$A$9:$A$9,'درآمد سود سهام'!$M$9:$M$9),0)</f>
        <v>0</v>
      </c>
      <c r="N298" s="26">
        <f>IFERROR(_xlfn.XLOOKUP(L298,'درآمد سود سهام'!$A$9:$A$9,'درآمد سود سهام'!$M$9:$M$9),0)</f>
        <v>0</v>
      </c>
      <c r="O298" s="26">
        <f>IFERROR(_xlfn.XLOOKUP(A298,'درآمد ناشی از تغییر قیمت  '!$A$7:$A$200,'درآمد ناشی از تغییر قیمت  '!$Q$7:$Q$200),0)</f>
        <v>0</v>
      </c>
      <c r="P298" s="4"/>
      <c r="Q298" s="26">
        <v>1273852635</v>
      </c>
      <c r="R298" s="4"/>
      <c r="S298" s="4">
        <f t="shared" si="19"/>
        <v>1273852635</v>
      </c>
      <c r="T298" s="185"/>
      <c r="U298" s="77">
        <f t="shared" si="17"/>
        <v>4.2054802974360777E-3</v>
      </c>
      <c r="Z298" s="66"/>
    </row>
    <row r="299" spans="1:26" s="179" customFormat="1" ht="30.75">
      <c r="A299" s="194" t="s">
        <v>245</v>
      </c>
      <c r="C299" s="26">
        <f>IFERROR(_xlfn.XLOOKUP(A299,'درآمد سود سهام'!$A$9:$A$9,'درآمد سود سهام'!$M$9:$M$9),0)</f>
        <v>0</v>
      </c>
      <c r="D299" s="4"/>
      <c r="E299" s="26">
        <f>IFERROR(_xlfn.XLOOKUP(A299,'درآمد ناشی از تغییر قیمت  '!$A$7:$A$200,'درآمد ناشی از تغییر قیمت  '!$I$7:$I$200),0)</f>
        <v>0</v>
      </c>
      <c r="F299" s="4"/>
      <c r="G299" s="26">
        <v>0</v>
      </c>
      <c r="H299" s="4"/>
      <c r="I299" s="4">
        <f t="shared" si="18"/>
        <v>0</v>
      </c>
      <c r="K299" s="77">
        <f t="shared" si="16"/>
        <v>0</v>
      </c>
      <c r="M299" s="26">
        <f>IFERROR(_xlfn.XLOOKUP(K299,'درآمد سود سهام'!$A$9:$A$9,'درآمد سود سهام'!$M$9:$M$9),0)</f>
        <v>0</v>
      </c>
      <c r="N299" s="26">
        <f>IFERROR(_xlfn.XLOOKUP(L299,'درآمد سود سهام'!$A$9:$A$9,'درآمد سود سهام'!$M$9:$M$9),0)</f>
        <v>0</v>
      </c>
      <c r="O299" s="26">
        <f>IFERROR(_xlfn.XLOOKUP(A299,'درآمد ناشی از تغییر قیمت  '!$A$7:$A$200,'درآمد ناشی از تغییر قیمت  '!$Q$7:$Q$200),0)</f>
        <v>0</v>
      </c>
      <c r="P299" s="4"/>
      <c r="Q299" s="26">
        <v>-1394470</v>
      </c>
      <c r="R299" s="4"/>
      <c r="S299" s="4">
        <f t="shared" si="19"/>
        <v>-1394470</v>
      </c>
      <c r="T299" s="185"/>
      <c r="U299" s="77">
        <f t="shared" si="17"/>
        <v>-4.6036848762853072E-6</v>
      </c>
      <c r="Z299" s="66"/>
    </row>
    <row r="300" spans="1:26" s="179" customFormat="1" ht="30.75">
      <c r="A300" s="194" t="s">
        <v>273</v>
      </c>
      <c r="C300" s="26">
        <f>IFERROR(_xlfn.XLOOKUP(A300,'درآمد سود سهام'!$A$9:$A$9,'درآمد سود سهام'!$M$9:$M$9),0)</f>
        <v>0</v>
      </c>
      <c r="D300" s="4"/>
      <c r="E300" s="26">
        <f>IFERROR(_xlfn.XLOOKUP(A300,'درآمد ناشی از تغییر قیمت  '!$A$7:$A$200,'درآمد ناشی از تغییر قیمت  '!$I$7:$I$200),0)</f>
        <v>0</v>
      </c>
      <c r="F300" s="4"/>
      <c r="G300" s="26">
        <v>0</v>
      </c>
      <c r="H300" s="4"/>
      <c r="I300" s="4">
        <f t="shared" si="18"/>
        <v>0</v>
      </c>
      <c r="K300" s="77">
        <f t="shared" si="16"/>
        <v>0</v>
      </c>
      <c r="M300" s="26">
        <f>IFERROR(_xlfn.XLOOKUP(K300,'درآمد سود سهام'!$A$9:$A$9,'درآمد سود سهام'!$M$9:$M$9),0)</f>
        <v>0</v>
      </c>
      <c r="N300" s="26">
        <f>IFERROR(_xlfn.XLOOKUP(L300,'درآمد سود سهام'!$A$9:$A$9,'درآمد سود سهام'!$M$9:$M$9),0)</f>
        <v>0</v>
      </c>
      <c r="O300" s="26">
        <f>IFERROR(_xlfn.XLOOKUP(A300,'درآمد ناشی از تغییر قیمت  '!$A$7:$A$200,'درآمد ناشی از تغییر قیمت  '!$Q$7:$Q$200),0)</f>
        <v>0</v>
      </c>
      <c r="P300" s="4"/>
      <c r="Q300" s="26">
        <v>-330367</v>
      </c>
      <c r="R300" s="4"/>
      <c r="S300" s="4">
        <f t="shared" si="19"/>
        <v>-330367</v>
      </c>
      <c r="T300" s="185"/>
      <c r="U300" s="77">
        <f t="shared" si="17"/>
        <v>-1.0906692589469463E-6</v>
      </c>
      <c r="Z300" s="66"/>
    </row>
    <row r="301" spans="1:26" s="179" customFormat="1" ht="30.75">
      <c r="A301" s="194" t="s">
        <v>311</v>
      </c>
      <c r="C301" s="26">
        <f>IFERROR(_xlfn.XLOOKUP(A301,'درآمد سود سهام'!$A$9:$A$9,'درآمد سود سهام'!$M$9:$M$9),0)</f>
        <v>0</v>
      </c>
      <c r="D301" s="4"/>
      <c r="E301" s="26">
        <f>IFERROR(_xlfn.XLOOKUP(A301,'درآمد ناشی از تغییر قیمت  '!$A$7:$A$200,'درآمد ناشی از تغییر قیمت  '!$I$7:$I$200),0)</f>
        <v>0</v>
      </c>
      <c r="F301" s="4"/>
      <c r="G301" s="26">
        <v>0</v>
      </c>
      <c r="H301" s="4"/>
      <c r="I301" s="4">
        <f t="shared" si="18"/>
        <v>0</v>
      </c>
      <c r="K301" s="77">
        <f t="shared" si="16"/>
        <v>0</v>
      </c>
      <c r="M301" s="26">
        <f>IFERROR(_xlfn.XLOOKUP(K301,'درآمد سود سهام'!$A$9:$A$9,'درآمد سود سهام'!$M$9:$M$9),0)</f>
        <v>0</v>
      </c>
      <c r="N301" s="26">
        <f>IFERROR(_xlfn.XLOOKUP(L301,'درآمد سود سهام'!$A$9:$A$9,'درآمد سود سهام'!$M$9:$M$9),0)</f>
        <v>0</v>
      </c>
      <c r="O301" s="26">
        <f>IFERROR(_xlfn.XLOOKUP(A301,'درآمد ناشی از تغییر قیمت  '!$A$7:$A$200,'درآمد ناشی از تغییر قیمت  '!$Q$7:$Q$200),0)</f>
        <v>0</v>
      </c>
      <c r="P301" s="4"/>
      <c r="Q301" s="26">
        <v>-540867</v>
      </c>
      <c r="R301" s="4"/>
      <c r="S301" s="4">
        <f t="shared" si="19"/>
        <v>-540867</v>
      </c>
      <c r="T301" s="185"/>
      <c r="U301" s="77">
        <f t="shared" si="17"/>
        <v>-1.7856111841644534E-6</v>
      </c>
      <c r="Z301" s="66"/>
    </row>
    <row r="302" spans="1:26" s="179" customFormat="1" ht="30.75">
      <c r="A302" s="194" t="s">
        <v>307</v>
      </c>
      <c r="C302" s="26">
        <f>IFERROR(_xlfn.XLOOKUP(A302,'درآمد سود سهام'!$A$9:$A$9,'درآمد سود سهام'!$M$9:$M$9),0)</f>
        <v>0</v>
      </c>
      <c r="D302" s="4"/>
      <c r="E302" s="26">
        <f>IFERROR(_xlfn.XLOOKUP(A302,'درآمد ناشی از تغییر قیمت  '!$A$7:$A$200,'درآمد ناشی از تغییر قیمت  '!$I$7:$I$200),0)</f>
        <v>0</v>
      </c>
      <c r="F302" s="4"/>
      <c r="G302" s="26">
        <v>0</v>
      </c>
      <c r="H302" s="4"/>
      <c r="I302" s="4">
        <f t="shared" si="18"/>
        <v>0</v>
      </c>
      <c r="K302" s="77">
        <f t="shared" si="16"/>
        <v>0</v>
      </c>
      <c r="M302" s="26">
        <f>IFERROR(_xlfn.XLOOKUP(K302,'درآمد سود سهام'!$A$9:$A$9,'درآمد سود سهام'!$M$9:$M$9),0)</f>
        <v>0</v>
      </c>
      <c r="N302" s="26">
        <f>IFERROR(_xlfn.XLOOKUP(L302,'درآمد سود سهام'!$A$9:$A$9,'درآمد سود سهام'!$M$9:$M$9),0)</f>
        <v>0</v>
      </c>
      <c r="O302" s="26">
        <f>IFERROR(_xlfn.XLOOKUP(A302,'درآمد ناشی از تغییر قیمت  '!$A$7:$A$200,'درآمد ناشی از تغییر قیمت  '!$Q$7:$Q$200),0)</f>
        <v>0</v>
      </c>
      <c r="P302" s="4"/>
      <c r="Q302" s="26">
        <v>-130619</v>
      </c>
      <c r="R302" s="4"/>
      <c r="S302" s="4">
        <f t="shared" si="19"/>
        <v>-130619</v>
      </c>
      <c r="T302" s="185"/>
      <c r="U302" s="77">
        <f t="shared" si="17"/>
        <v>-4.3122384479803118E-7</v>
      </c>
      <c r="Z302" s="66"/>
    </row>
    <row r="303" spans="1:26" s="179" customFormat="1" ht="30.75">
      <c r="A303" s="194" t="s">
        <v>234</v>
      </c>
      <c r="C303" s="26">
        <f>IFERROR(_xlfn.XLOOKUP(A303,'درآمد سود سهام'!$A$9:$A$9,'درآمد سود سهام'!$M$9:$M$9),0)</f>
        <v>0</v>
      </c>
      <c r="D303" s="4"/>
      <c r="E303" s="26">
        <f>IFERROR(_xlfn.XLOOKUP(A303,'درآمد ناشی از تغییر قیمت  '!$A$7:$A$200,'درآمد ناشی از تغییر قیمت  '!$I$7:$I$200),0)</f>
        <v>0</v>
      </c>
      <c r="F303" s="4"/>
      <c r="G303" s="26">
        <v>0</v>
      </c>
      <c r="H303" s="4"/>
      <c r="I303" s="4">
        <f t="shared" si="18"/>
        <v>0</v>
      </c>
      <c r="K303" s="77">
        <f t="shared" si="16"/>
        <v>0</v>
      </c>
      <c r="M303" s="26">
        <f>IFERROR(_xlfn.XLOOKUP(K303,'درآمد سود سهام'!$A$9:$A$9,'درآمد سود سهام'!$M$9:$M$9),0)</f>
        <v>0</v>
      </c>
      <c r="N303" s="26">
        <f>IFERROR(_xlfn.XLOOKUP(L303,'درآمد سود سهام'!$A$9:$A$9,'درآمد سود سهام'!$M$9:$M$9),0)</f>
        <v>0</v>
      </c>
      <c r="O303" s="26">
        <f>IFERROR(_xlfn.XLOOKUP(A303,'درآمد ناشی از تغییر قیمت  '!$A$7:$A$200,'درآمد ناشی از تغییر قیمت  '!$Q$7:$Q$200),0)</f>
        <v>0</v>
      </c>
      <c r="P303" s="4"/>
      <c r="Q303" s="26">
        <v>-355829</v>
      </c>
      <c r="R303" s="4"/>
      <c r="S303" s="4">
        <f t="shared" si="19"/>
        <v>-355829</v>
      </c>
      <c r="T303" s="185"/>
      <c r="U303" s="77">
        <f t="shared" si="17"/>
        <v>-1.1747291701103105E-6</v>
      </c>
      <c r="Z303" s="66"/>
    </row>
    <row r="304" spans="1:26" s="179" customFormat="1" ht="30.75">
      <c r="A304" s="194" t="s">
        <v>545</v>
      </c>
      <c r="C304" s="26">
        <f>IFERROR(_xlfn.XLOOKUP(A304,'درآمد سود سهام'!$A$9:$A$9,'درآمد سود سهام'!$M$9:$M$9),0)</f>
        <v>0</v>
      </c>
      <c r="D304" s="4"/>
      <c r="E304" s="26">
        <f>IFERROR(_xlfn.XLOOKUP(A304,'درآمد ناشی از تغییر قیمت  '!$A$7:$A$200,'درآمد ناشی از تغییر قیمت  '!$I$7:$I$200),0)</f>
        <v>7340458</v>
      </c>
      <c r="F304" s="4"/>
      <c r="G304" s="26">
        <v>256069096</v>
      </c>
      <c r="H304" s="4"/>
      <c r="I304" s="4">
        <f t="shared" si="18"/>
        <v>263409554</v>
      </c>
      <c r="K304" s="77">
        <f t="shared" si="16"/>
        <v>5.964293970776185E-3</v>
      </c>
      <c r="M304" s="26">
        <f>IFERROR(_xlfn.XLOOKUP(K304,'درآمد سود سهام'!$A$9:$A$9,'درآمد سود سهام'!$M$9:$M$9),0)</f>
        <v>0</v>
      </c>
      <c r="N304" s="26">
        <f>IFERROR(_xlfn.XLOOKUP(L304,'درآمد سود سهام'!$A$9:$A$9,'درآمد سود سهام'!$M$9:$M$9),0)</f>
        <v>0</v>
      </c>
      <c r="O304" s="26">
        <f>IFERROR(_xlfn.XLOOKUP(A304,'درآمد ناشی از تغییر قیمت  '!$A$7:$A$200,'درآمد ناشی از تغییر قیمت  '!$Q$7:$Q$200),0)</f>
        <v>0</v>
      </c>
      <c r="P304" s="4"/>
      <c r="Q304" s="26">
        <v>251779008</v>
      </c>
      <c r="R304" s="4"/>
      <c r="S304" s="4">
        <f t="shared" si="19"/>
        <v>251779008</v>
      </c>
      <c r="T304" s="185"/>
      <c r="U304" s="77">
        <f t="shared" si="17"/>
        <v>8.3121989809441395E-4</v>
      </c>
      <c r="Z304" s="66"/>
    </row>
    <row r="305" spans="1:26" s="179" customFormat="1" ht="30.75">
      <c r="A305" s="194" t="s">
        <v>546</v>
      </c>
      <c r="C305" s="26">
        <f>IFERROR(_xlfn.XLOOKUP(A305,'درآمد سود سهام'!$A$9:$A$9,'درآمد سود سهام'!$M$9:$M$9),0)</f>
        <v>0</v>
      </c>
      <c r="D305" s="4"/>
      <c r="E305" s="26">
        <f>IFERROR(_xlfn.XLOOKUP(A305,'درآمد ناشی از تغییر قیمت  '!$A$7:$A$200,'درآمد ناشی از تغییر قیمت  '!$I$7:$I$200),0)</f>
        <v>8663000</v>
      </c>
      <c r="F305" s="4"/>
      <c r="G305" s="26">
        <v>2079769</v>
      </c>
      <c r="H305" s="4"/>
      <c r="I305" s="4">
        <f t="shared" si="18"/>
        <v>10742769</v>
      </c>
      <c r="K305" s="77">
        <f t="shared" si="16"/>
        <v>2.4324490666022426E-4</v>
      </c>
      <c r="M305" s="26">
        <f>IFERROR(_xlfn.XLOOKUP(K305,'درآمد سود سهام'!$A$9:$A$9,'درآمد سود سهام'!$M$9:$M$9),0)</f>
        <v>0</v>
      </c>
      <c r="N305" s="26">
        <f>IFERROR(_xlfn.XLOOKUP(L305,'درآمد سود سهام'!$A$9:$A$9,'درآمد سود سهام'!$M$9:$M$9),0)</f>
        <v>0</v>
      </c>
      <c r="O305" s="26">
        <f>IFERROR(_xlfn.XLOOKUP(A305,'درآمد ناشی از تغییر قیمت  '!$A$7:$A$200,'درآمد ناشی از تغییر قیمت  '!$Q$7:$Q$200),0)</f>
        <v>0</v>
      </c>
      <c r="P305" s="4"/>
      <c r="Q305" s="26">
        <v>2065082</v>
      </c>
      <c r="R305" s="4"/>
      <c r="S305" s="4">
        <f t="shared" si="19"/>
        <v>2065082</v>
      </c>
      <c r="T305" s="185"/>
      <c r="U305" s="77">
        <f t="shared" si="17"/>
        <v>6.8176344931687419E-6</v>
      </c>
      <c r="Z305" s="66"/>
    </row>
    <row r="306" spans="1:26" s="179" customFormat="1" ht="30.75">
      <c r="A306" s="194" t="s">
        <v>547</v>
      </c>
      <c r="C306" s="26">
        <f>IFERROR(_xlfn.XLOOKUP(A306,'درآمد سود سهام'!$A$9:$A$9,'درآمد سود سهام'!$M$9:$M$9),0)</f>
        <v>0</v>
      </c>
      <c r="D306" s="4"/>
      <c r="E306" s="26">
        <f>IFERROR(_xlfn.XLOOKUP(A306,'درآمد ناشی از تغییر قیمت  '!$A$7:$A$200,'درآمد ناشی از تغییر قیمت  '!$I$7:$I$200),0)</f>
        <v>39769886</v>
      </c>
      <c r="F306" s="4"/>
      <c r="G306" s="26">
        <v>17285477</v>
      </c>
      <c r="H306" s="4"/>
      <c r="I306" s="4">
        <f t="shared" si="18"/>
        <v>57055363</v>
      </c>
      <c r="K306" s="77">
        <f t="shared" si="16"/>
        <v>1.2918854019294478E-3</v>
      </c>
      <c r="M306" s="26">
        <f>IFERROR(_xlfn.XLOOKUP(K306,'درآمد سود سهام'!$A$9:$A$9,'درآمد سود سهام'!$M$9:$M$9),0)</f>
        <v>0</v>
      </c>
      <c r="N306" s="26">
        <f>IFERROR(_xlfn.XLOOKUP(L306,'درآمد سود سهام'!$A$9:$A$9,'درآمد سود سهام'!$M$9:$M$9),0)</f>
        <v>0</v>
      </c>
      <c r="O306" s="26">
        <f>IFERROR(_xlfn.XLOOKUP(A306,'درآمد ناشی از تغییر قیمت  '!$A$7:$A$200,'درآمد ناشی از تغییر قیمت  '!$Q$7:$Q$200),0)</f>
        <v>0</v>
      </c>
      <c r="P306" s="4"/>
      <c r="Q306" s="26">
        <v>16876444</v>
      </c>
      <c r="R306" s="4"/>
      <c r="S306" s="4">
        <f t="shared" si="19"/>
        <v>16876444</v>
      </c>
      <c r="T306" s="185"/>
      <c r="U306" s="77">
        <f t="shared" si="17"/>
        <v>5.5715669758600696E-5</v>
      </c>
      <c r="Z306" s="66"/>
    </row>
    <row r="307" spans="1:26" s="179" customFormat="1" ht="30.75">
      <c r="A307" s="194" t="s">
        <v>548</v>
      </c>
      <c r="C307" s="26">
        <f>IFERROR(_xlfn.XLOOKUP(A307,'درآمد سود سهام'!$A$9:$A$9,'درآمد سود سهام'!$M$9:$M$9),0)</f>
        <v>0</v>
      </c>
      <c r="D307" s="4"/>
      <c r="E307" s="26">
        <f>IFERROR(_xlfn.XLOOKUP(A307,'درآمد ناشی از تغییر قیمت  '!$A$7:$A$200,'درآمد ناشی از تغییر قیمت  '!$I$7:$I$200),0)</f>
        <v>-434000</v>
      </c>
      <c r="F307" s="4"/>
      <c r="G307" s="26">
        <v>2031561</v>
      </c>
      <c r="H307" s="4"/>
      <c r="I307" s="4">
        <f t="shared" si="18"/>
        <v>1597561</v>
      </c>
      <c r="K307" s="77">
        <f t="shared" si="16"/>
        <v>3.617303660992939E-5</v>
      </c>
      <c r="M307" s="26">
        <f>IFERROR(_xlfn.XLOOKUP(K307,'درآمد سود سهام'!$A$9:$A$9,'درآمد سود سهام'!$M$9:$M$9),0)</f>
        <v>0</v>
      </c>
      <c r="N307" s="26">
        <f>IFERROR(_xlfn.XLOOKUP(L307,'درآمد سود سهام'!$A$9:$A$9,'درآمد سود سهام'!$M$9:$M$9),0)</f>
        <v>0</v>
      </c>
      <c r="O307" s="26">
        <f>IFERROR(_xlfn.XLOOKUP(A307,'درآمد ناشی از تغییر قیمت  '!$A$7:$A$200,'درآمد ناشی از تغییر قیمت  '!$Q$7:$Q$200),0)</f>
        <v>0</v>
      </c>
      <c r="P307" s="4"/>
      <c r="Q307" s="26">
        <v>2027999</v>
      </c>
      <c r="R307" s="4"/>
      <c r="S307" s="4">
        <f t="shared" si="19"/>
        <v>2027999</v>
      </c>
      <c r="T307" s="185"/>
      <c r="U307" s="77">
        <f t="shared" si="17"/>
        <v>6.6952091657918259E-6</v>
      </c>
      <c r="Z307" s="66"/>
    </row>
    <row r="308" spans="1:26" s="179" customFormat="1" ht="30.75">
      <c r="A308" s="194" t="s">
        <v>549</v>
      </c>
      <c r="C308" s="26">
        <f>IFERROR(_xlfn.XLOOKUP(A308,'درآمد سود سهام'!$A$9:$A$9,'درآمد سود سهام'!$M$9:$M$9),0)</f>
        <v>0</v>
      </c>
      <c r="D308" s="4"/>
      <c r="E308" s="26">
        <f>IFERROR(_xlfn.XLOOKUP(A308,'درآمد ناشی از تغییر قیمت  '!$A$7:$A$200,'درآمد ناشی از تغییر قیمت  '!$I$7:$I$200),0)</f>
        <v>-240000</v>
      </c>
      <c r="F308" s="4"/>
      <c r="G308" s="26">
        <v>457674</v>
      </c>
      <c r="H308" s="4"/>
      <c r="I308" s="4">
        <f t="shared" si="18"/>
        <v>217674</v>
      </c>
      <c r="K308" s="77">
        <f t="shared" si="16"/>
        <v>4.9287191982213952E-6</v>
      </c>
      <c r="M308" s="26">
        <f>IFERROR(_xlfn.XLOOKUP(K308,'درآمد سود سهام'!$A$9:$A$9,'درآمد سود سهام'!$M$9:$M$9),0)</f>
        <v>0</v>
      </c>
      <c r="N308" s="26">
        <f>IFERROR(_xlfn.XLOOKUP(L308,'درآمد سود سهام'!$A$9:$A$9,'درآمد سود سهام'!$M$9:$M$9),0)</f>
        <v>0</v>
      </c>
      <c r="O308" s="26">
        <f>IFERROR(_xlfn.XLOOKUP(A308,'درآمد ناشی از تغییر قیمت  '!$A$7:$A$200,'درآمد ناشی از تغییر قیمت  '!$Q$7:$Q$200),0)</f>
        <v>0</v>
      </c>
      <c r="P308" s="4"/>
      <c r="Q308" s="26">
        <v>457115</v>
      </c>
      <c r="R308" s="4"/>
      <c r="S308" s="4">
        <f t="shared" si="19"/>
        <v>457115</v>
      </c>
      <c r="T308" s="185"/>
      <c r="U308" s="77">
        <f t="shared" si="17"/>
        <v>1.5091134353719752E-6</v>
      </c>
      <c r="Z308" s="66"/>
    </row>
    <row r="309" spans="1:26" s="179" customFormat="1" ht="30.75">
      <c r="A309" s="194" t="s">
        <v>226</v>
      </c>
      <c r="C309" s="26">
        <f>IFERROR(_xlfn.XLOOKUP(A309,'درآمد سود سهام'!$A$9:$A$9,'درآمد سود سهام'!$M$9:$M$9),0)</f>
        <v>0</v>
      </c>
      <c r="D309" s="4"/>
      <c r="E309" s="26">
        <f>IFERROR(_xlfn.XLOOKUP(A309,'درآمد ناشی از تغییر قیمت  '!$A$7:$A$200,'درآمد ناشی از تغییر قیمت  '!$I$7:$I$200),0)</f>
        <v>0</v>
      </c>
      <c r="F309" s="4"/>
      <c r="G309" s="26">
        <v>0</v>
      </c>
      <c r="H309" s="4"/>
      <c r="I309" s="4">
        <f t="shared" si="18"/>
        <v>0</v>
      </c>
      <c r="K309" s="77">
        <f t="shared" si="16"/>
        <v>0</v>
      </c>
      <c r="M309" s="26">
        <f>IFERROR(_xlfn.XLOOKUP(K309,'درآمد سود سهام'!$A$9:$A$9,'درآمد سود سهام'!$M$9:$M$9),0)</f>
        <v>0</v>
      </c>
      <c r="N309" s="26">
        <f>IFERROR(_xlfn.XLOOKUP(L309,'درآمد سود سهام'!$A$9:$A$9,'درآمد سود سهام'!$M$9:$M$9),0)</f>
        <v>0</v>
      </c>
      <c r="O309" s="26">
        <f>IFERROR(_xlfn.XLOOKUP(A309,'درآمد ناشی از تغییر قیمت  '!$A$7:$A$200,'درآمد ناشی از تغییر قیمت  '!$Q$7:$Q$200),0)</f>
        <v>0</v>
      </c>
      <c r="P309" s="4"/>
      <c r="Q309" s="26">
        <v>-912971668</v>
      </c>
      <c r="R309" s="4"/>
      <c r="S309" s="4">
        <f t="shared" si="19"/>
        <v>-912971668</v>
      </c>
      <c r="T309" s="185"/>
      <c r="U309" s="77">
        <f t="shared" si="17"/>
        <v>-3.0140726300663125E-3</v>
      </c>
      <c r="Z309" s="66"/>
    </row>
    <row r="310" spans="1:26" s="179" customFormat="1" ht="30.75">
      <c r="A310" s="194" t="s">
        <v>248</v>
      </c>
      <c r="C310" s="26">
        <f>IFERROR(_xlfn.XLOOKUP(A310,'درآمد سود سهام'!$A$9:$A$9,'درآمد سود سهام'!$M$9:$M$9),0)</f>
        <v>0</v>
      </c>
      <c r="D310" s="4"/>
      <c r="E310" s="26">
        <f>IFERROR(_xlfn.XLOOKUP(A310,'درآمد ناشی از تغییر قیمت  '!$A$7:$A$200,'درآمد ناشی از تغییر قیمت  '!$I$7:$I$200),0)</f>
        <v>0</v>
      </c>
      <c r="F310" s="4"/>
      <c r="G310" s="26">
        <v>0</v>
      </c>
      <c r="H310" s="4"/>
      <c r="I310" s="4">
        <f t="shared" si="18"/>
        <v>0</v>
      </c>
      <c r="K310" s="77">
        <f t="shared" si="16"/>
        <v>0</v>
      </c>
      <c r="M310" s="26">
        <f>IFERROR(_xlfn.XLOOKUP(K310,'درآمد سود سهام'!$A$9:$A$9,'درآمد سود سهام'!$M$9:$M$9),0)</f>
        <v>0</v>
      </c>
      <c r="N310" s="26">
        <f>IFERROR(_xlfn.XLOOKUP(L310,'درآمد سود سهام'!$A$9:$A$9,'درآمد سود سهام'!$M$9:$M$9),0)</f>
        <v>0</v>
      </c>
      <c r="O310" s="26">
        <f>IFERROR(_xlfn.XLOOKUP(A310,'درآمد ناشی از تغییر قیمت  '!$A$7:$A$200,'درآمد ناشی از تغییر قیمت  '!$Q$7:$Q$200),0)</f>
        <v>0</v>
      </c>
      <c r="P310" s="4"/>
      <c r="Q310" s="26">
        <v>83696843</v>
      </c>
      <c r="R310" s="4"/>
      <c r="S310" s="4">
        <f t="shared" si="19"/>
        <v>83696843</v>
      </c>
      <c r="T310" s="185"/>
      <c r="U310" s="77">
        <f t="shared" si="17"/>
        <v>2.7631565419975027E-4</v>
      </c>
      <c r="Z310" s="66"/>
    </row>
    <row r="311" spans="1:26" s="179" customFormat="1" ht="30.75">
      <c r="A311" s="194" t="s">
        <v>347</v>
      </c>
      <c r="C311" s="26">
        <f>IFERROR(_xlfn.XLOOKUP(A311,'درآمد سود سهام'!$A$9:$A$9,'درآمد سود سهام'!$M$9:$M$9),0)</f>
        <v>0</v>
      </c>
      <c r="D311" s="4"/>
      <c r="E311" s="26">
        <f>IFERROR(_xlfn.XLOOKUP(A311,'درآمد ناشی از تغییر قیمت  '!$A$7:$A$200,'درآمد ناشی از تغییر قیمت  '!$I$7:$I$200),0)</f>
        <v>0</v>
      </c>
      <c r="F311" s="4"/>
      <c r="G311" s="26">
        <v>0</v>
      </c>
      <c r="H311" s="4"/>
      <c r="I311" s="4">
        <f t="shared" si="18"/>
        <v>0</v>
      </c>
      <c r="K311" s="77">
        <f t="shared" si="16"/>
        <v>0</v>
      </c>
      <c r="M311" s="26">
        <f>IFERROR(_xlfn.XLOOKUP(K311,'درآمد سود سهام'!$A$9:$A$9,'درآمد سود سهام'!$M$9:$M$9),0)</f>
        <v>0</v>
      </c>
      <c r="N311" s="26">
        <f>IFERROR(_xlfn.XLOOKUP(L311,'درآمد سود سهام'!$A$9:$A$9,'درآمد سود سهام'!$M$9:$M$9),0)</f>
        <v>0</v>
      </c>
      <c r="O311" s="26">
        <f>IFERROR(_xlfn.XLOOKUP(A311,'درآمد ناشی از تغییر قیمت  '!$A$7:$A$200,'درآمد ناشی از تغییر قیمت  '!$Q$7:$Q$200),0)</f>
        <v>0</v>
      </c>
      <c r="P311" s="4"/>
      <c r="Q311" s="26">
        <v>-86984607</v>
      </c>
      <c r="R311" s="4"/>
      <c r="S311" s="4">
        <f t="shared" si="19"/>
        <v>-86984607</v>
      </c>
      <c r="T311" s="185"/>
      <c r="U311" s="77">
        <f t="shared" si="17"/>
        <v>-2.8716983493049051E-4</v>
      </c>
      <c r="Z311" s="66"/>
    </row>
    <row r="312" spans="1:26" s="179" customFormat="1" ht="30.75">
      <c r="A312" s="194" t="s">
        <v>378</v>
      </c>
      <c r="C312" s="26">
        <f>IFERROR(_xlfn.XLOOKUP(A312,'درآمد سود سهام'!$A$9:$A$9,'درآمد سود سهام'!$M$9:$M$9),0)</f>
        <v>0</v>
      </c>
      <c r="D312" s="4"/>
      <c r="E312" s="26">
        <f>IFERROR(_xlfn.XLOOKUP(A312,'درآمد ناشی از تغییر قیمت  '!$A$7:$A$200,'درآمد ناشی از تغییر قیمت  '!$I$7:$I$200),0)</f>
        <v>0</v>
      </c>
      <c r="F312" s="4"/>
      <c r="G312" s="26">
        <v>0</v>
      </c>
      <c r="H312" s="4"/>
      <c r="I312" s="4">
        <f t="shared" si="18"/>
        <v>0</v>
      </c>
      <c r="K312" s="77">
        <f t="shared" si="16"/>
        <v>0</v>
      </c>
      <c r="M312" s="26">
        <f>IFERROR(_xlfn.XLOOKUP(K312,'درآمد سود سهام'!$A$9:$A$9,'درآمد سود سهام'!$M$9:$M$9),0)</f>
        <v>0</v>
      </c>
      <c r="N312" s="26">
        <f>IFERROR(_xlfn.XLOOKUP(L312,'درآمد سود سهام'!$A$9:$A$9,'درآمد سود سهام'!$M$9:$M$9),0)</f>
        <v>0</v>
      </c>
      <c r="O312" s="26">
        <f>IFERROR(_xlfn.XLOOKUP(A312,'درآمد ناشی از تغییر قیمت  '!$A$7:$A$200,'درآمد ناشی از تغییر قیمت  '!$Q$7:$Q$200),0)</f>
        <v>0</v>
      </c>
      <c r="P312" s="4"/>
      <c r="Q312" s="26">
        <v>-53172555</v>
      </c>
      <c r="R312" s="4"/>
      <c r="S312" s="4">
        <f t="shared" si="19"/>
        <v>-53172555</v>
      </c>
      <c r="T312" s="185"/>
      <c r="U312" s="77">
        <f t="shared" si="17"/>
        <v>-1.7554317216358093E-4</v>
      </c>
      <c r="Z312" s="66"/>
    </row>
    <row r="313" spans="1:26" s="179" customFormat="1" ht="30.75">
      <c r="A313" s="194" t="s">
        <v>362</v>
      </c>
      <c r="C313" s="26">
        <f>IFERROR(_xlfn.XLOOKUP(A313,'درآمد سود سهام'!$A$9:$A$9,'درآمد سود سهام'!$M$9:$M$9),0)</f>
        <v>0</v>
      </c>
      <c r="D313" s="4"/>
      <c r="E313" s="26">
        <f>IFERROR(_xlfn.XLOOKUP(A313,'درآمد ناشی از تغییر قیمت  '!$A$7:$A$200,'درآمد ناشی از تغییر قیمت  '!$I$7:$I$200),0)</f>
        <v>0</v>
      </c>
      <c r="F313" s="4"/>
      <c r="G313" s="26">
        <v>0</v>
      </c>
      <c r="H313" s="4"/>
      <c r="I313" s="4">
        <f t="shared" si="18"/>
        <v>0</v>
      </c>
      <c r="K313" s="77">
        <f t="shared" si="16"/>
        <v>0</v>
      </c>
      <c r="M313" s="26">
        <f>IFERROR(_xlfn.XLOOKUP(K313,'درآمد سود سهام'!$A$9:$A$9,'درآمد سود سهام'!$M$9:$M$9),0)</f>
        <v>0</v>
      </c>
      <c r="N313" s="26">
        <f>IFERROR(_xlfn.XLOOKUP(L313,'درآمد سود سهام'!$A$9:$A$9,'درآمد سود سهام'!$M$9:$M$9),0)</f>
        <v>0</v>
      </c>
      <c r="O313" s="26">
        <f>IFERROR(_xlfn.XLOOKUP(A313,'درآمد ناشی از تغییر قیمت  '!$A$7:$A$200,'درآمد ناشی از تغییر قیمت  '!$Q$7:$Q$200),0)</f>
        <v>0</v>
      </c>
      <c r="P313" s="4"/>
      <c r="Q313" s="26">
        <v>-36816735</v>
      </c>
      <c r="R313" s="4"/>
      <c r="S313" s="4">
        <f t="shared" si="19"/>
        <v>-36816735</v>
      </c>
      <c r="T313" s="185"/>
      <c r="U313" s="77">
        <f t="shared" si="17"/>
        <v>-1.2154628361578517E-4</v>
      </c>
      <c r="Z313" s="66"/>
    </row>
    <row r="314" spans="1:26" s="179" customFormat="1" ht="30.75">
      <c r="A314" s="194" t="s">
        <v>271</v>
      </c>
      <c r="C314" s="26">
        <f>IFERROR(_xlfn.XLOOKUP(A314,'درآمد سود سهام'!$A$9:$A$9,'درآمد سود سهام'!$M$9:$M$9),0)</f>
        <v>0</v>
      </c>
      <c r="D314" s="4"/>
      <c r="E314" s="26">
        <f>IFERROR(_xlfn.XLOOKUP(A314,'درآمد ناشی از تغییر قیمت  '!$A$7:$A$200,'درآمد ناشی از تغییر قیمت  '!$I$7:$I$200),0)</f>
        <v>0</v>
      </c>
      <c r="F314" s="4"/>
      <c r="G314" s="26">
        <v>0</v>
      </c>
      <c r="H314" s="4"/>
      <c r="I314" s="4">
        <f t="shared" si="18"/>
        <v>0</v>
      </c>
      <c r="K314" s="77">
        <f t="shared" si="16"/>
        <v>0</v>
      </c>
      <c r="M314" s="26">
        <f>IFERROR(_xlfn.XLOOKUP(K314,'درآمد سود سهام'!$A$9:$A$9,'درآمد سود سهام'!$M$9:$M$9),0)</f>
        <v>0</v>
      </c>
      <c r="N314" s="26">
        <f>IFERROR(_xlfn.XLOOKUP(L314,'درآمد سود سهام'!$A$9:$A$9,'درآمد سود سهام'!$M$9:$M$9),0)</f>
        <v>0</v>
      </c>
      <c r="O314" s="26">
        <f>IFERROR(_xlfn.XLOOKUP(A314,'درآمد ناشی از تغییر قیمت  '!$A$7:$A$200,'درآمد ناشی از تغییر قیمت  '!$Q$7:$Q$200),0)</f>
        <v>0</v>
      </c>
      <c r="P314" s="4"/>
      <c r="Q314" s="26">
        <v>6464549</v>
      </c>
      <c r="R314" s="4"/>
      <c r="S314" s="4">
        <f t="shared" si="19"/>
        <v>6464549</v>
      </c>
      <c r="T314" s="185"/>
      <c r="U314" s="77">
        <f t="shared" si="17"/>
        <v>2.134197685379055E-5</v>
      </c>
      <c r="Z314" s="66"/>
    </row>
    <row r="315" spans="1:26" s="179" customFormat="1" ht="30.75">
      <c r="A315" s="194" t="s">
        <v>298</v>
      </c>
      <c r="C315" s="26">
        <f>IFERROR(_xlfn.XLOOKUP(A315,'درآمد سود سهام'!$A$9:$A$9,'درآمد سود سهام'!$M$9:$M$9),0)</f>
        <v>0</v>
      </c>
      <c r="D315" s="4"/>
      <c r="E315" s="26">
        <f>IFERROR(_xlfn.XLOOKUP(A315,'درآمد ناشی از تغییر قیمت  '!$A$7:$A$200,'درآمد ناشی از تغییر قیمت  '!$I$7:$I$200),0)</f>
        <v>0</v>
      </c>
      <c r="F315" s="4"/>
      <c r="G315" s="26">
        <v>0</v>
      </c>
      <c r="H315" s="4"/>
      <c r="I315" s="4">
        <f t="shared" si="18"/>
        <v>0</v>
      </c>
      <c r="K315" s="77">
        <f t="shared" si="16"/>
        <v>0</v>
      </c>
      <c r="M315" s="26">
        <f>IFERROR(_xlfn.XLOOKUP(K315,'درآمد سود سهام'!$A$9:$A$9,'درآمد سود سهام'!$M$9:$M$9),0)</f>
        <v>0</v>
      </c>
      <c r="N315" s="26">
        <f>IFERROR(_xlfn.XLOOKUP(L315,'درآمد سود سهام'!$A$9:$A$9,'درآمد سود سهام'!$M$9:$M$9),0)</f>
        <v>0</v>
      </c>
      <c r="O315" s="26">
        <f>IFERROR(_xlfn.XLOOKUP(A315,'درآمد ناشی از تغییر قیمت  '!$A$7:$A$200,'درآمد ناشی از تغییر قیمت  '!$Q$7:$Q$200),0)</f>
        <v>0</v>
      </c>
      <c r="P315" s="4"/>
      <c r="Q315" s="26">
        <v>-71895162</v>
      </c>
      <c r="R315" s="4"/>
      <c r="S315" s="4">
        <f t="shared" si="19"/>
        <v>-71895162</v>
      </c>
      <c r="T315" s="185"/>
      <c r="U315" s="77">
        <f t="shared" si="17"/>
        <v>-2.3735374011451098E-4</v>
      </c>
      <c r="Z315" s="66"/>
    </row>
    <row r="316" spans="1:26" s="179" customFormat="1" ht="30.75">
      <c r="A316" s="194" t="s">
        <v>464</v>
      </c>
      <c r="C316" s="26">
        <f>IFERROR(_xlfn.XLOOKUP(A316,'درآمد سود سهام'!$A$9:$A$9,'درآمد سود سهام'!$M$9:$M$9),0)</f>
        <v>0</v>
      </c>
      <c r="D316" s="4"/>
      <c r="E316" s="26">
        <f>IFERROR(_xlfn.XLOOKUP(A316,'درآمد ناشی از تغییر قیمت  '!$A$7:$A$200,'درآمد ناشی از تغییر قیمت  '!$I$7:$I$200),0)</f>
        <v>0</v>
      </c>
      <c r="F316" s="4"/>
      <c r="G316" s="26">
        <v>0</v>
      </c>
      <c r="H316" s="4"/>
      <c r="I316" s="4">
        <f t="shared" si="18"/>
        <v>0</v>
      </c>
      <c r="K316" s="77">
        <f t="shared" si="16"/>
        <v>0</v>
      </c>
      <c r="M316" s="26">
        <f>IFERROR(_xlfn.XLOOKUP(K316,'درآمد سود سهام'!$A$9:$A$9,'درآمد سود سهام'!$M$9:$M$9),0)</f>
        <v>0</v>
      </c>
      <c r="N316" s="26">
        <f>IFERROR(_xlfn.XLOOKUP(L316,'درآمد سود سهام'!$A$9:$A$9,'درآمد سود سهام'!$M$9:$M$9),0)</f>
        <v>0</v>
      </c>
      <c r="O316" s="26">
        <f>IFERROR(_xlfn.XLOOKUP(A316,'درآمد ناشی از تغییر قیمت  '!$A$7:$A$200,'درآمد ناشی از تغییر قیمت  '!$Q$7:$Q$200),0)</f>
        <v>0</v>
      </c>
      <c r="P316" s="4"/>
      <c r="Q316" s="26">
        <v>164302200</v>
      </c>
      <c r="R316" s="4"/>
      <c r="S316" s="4">
        <f t="shared" si="19"/>
        <v>164302200</v>
      </c>
      <c r="T316" s="185"/>
      <c r="U316" s="77">
        <f t="shared" si="17"/>
        <v>5.4242511727065036E-4</v>
      </c>
      <c r="Z316" s="66"/>
    </row>
    <row r="317" spans="1:26" s="179" customFormat="1" ht="30.75">
      <c r="A317" s="194" t="s">
        <v>486</v>
      </c>
      <c r="C317" s="26">
        <f>IFERROR(_xlfn.XLOOKUP(A317,'درآمد سود سهام'!$A$9:$A$9,'درآمد سود سهام'!$M$9:$M$9),0)</f>
        <v>0</v>
      </c>
      <c r="D317" s="4"/>
      <c r="E317" s="26">
        <f>IFERROR(_xlfn.XLOOKUP(A317,'درآمد ناشی از تغییر قیمت  '!$A$7:$A$200,'درآمد ناشی از تغییر قیمت  '!$I$7:$I$200),0)</f>
        <v>0</v>
      </c>
      <c r="F317" s="4"/>
      <c r="G317" s="26">
        <v>0</v>
      </c>
      <c r="H317" s="4"/>
      <c r="I317" s="4">
        <f t="shared" si="18"/>
        <v>0</v>
      </c>
      <c r="K317" s="77">
        <f t="shared" si="16"/>
        <v>0</v>
      </c>
      <c r="M317" s="26">
        <f>IFERROR(_xlfn.XLOOKUP(K317,'درآمد سود سهام'!$A$9:$A$9,'درآمد سود سهام'!$M$9:$M$9),0)</f>
        <v>0</v>
      </c>
      <c r="N317" s="26">
        <f>IFERROR(_xlfn.XLOOKUP(L317,'درآمد سود سهام'!$A$9:$A$9,'درآمد سود سهام'!$M$9:$M$9),0)</f>
        <v>0</v>
      </c>
      <c r="O317" s="26">
        <f>IFERROR(_xlfn.XLOOKUP(A317,'درآمد ناشی از تغییر قیمت  '!$A$7:$A$200,'درآمد ناشی از تغییر قیمت  '!$Q$7:$Q$200),0)</f>
        <v>0</v>
      </c>
      <c r="P317" s="4"/>
      <c r="Q317" s="26">
        <v>817080546</v>
      </c>
      <c r="R317" s="4"/>
      <c r="S317" s="4">
        <f t="shared" si="19"/>
        <v>817080546</v>
      </c>
      <c r="T317" s="185"/>
      <c r="U317" s="77">
        <f t="shared" si="17"/>
        <v>2.6974989439192965E-3</v>
      </c>
      <c r="Z317" s="66"/>
    </row>
    <row r="318" spans="1:26" s="179" customFormat="1" ht="30.75">
      <c r="A318" s="194" t="s">
        <v>447</v>
      </c>
      <c r="C318" s="26">
        <f>IFERROR(_xlfn.XLOOKUP(A318,'درآمد سود سهام'!$A$9:$A$9,'درآمد سود سهام'!$M$9:$M$9),0)</f>
        <v>0</v>
      </c>
      <c r="D318" s="4"/>
      <c r="E318" s="26">
        <f>IFERROR(_xlfn.XLOOKUP(A318,'درآمد ناشی از تغییر قیمت  '!$A$7:$A$200,'درآمد ناشی از تغییر قیمت  '!$I$7:$I$200),0)</f>
        <v>0</v>
      </c>
      <c r="F318" s="4"/>
      <c r="G318" s="26">
        <v>0</v>
      </c>
      <c r="H318" s="4"/>
      <c r="I318" s="4">
        <f t="shared" si="18"/>
        <v>0</v>
      </c>
      <c r="K318" s="77">
        <f t="shared" si="16"/>
        <v>0</v>
      </c>
      <c r="M318" s="26">
        <f>IFERROR(_xlfn.XLOOKUP(K318,'درآمد سود سهام'!$A$9:$A$9,'درآمد سود سهام'!$M$9:$M$9),0)</f>
        <v>0</v>
      </c>
      <c r="N318" s="26">
        <f>IFERROR(_xlfn.XLOOKUP(L318,'درآمد سود سهام'!$A$9:$A$9,'درآمد سود سهام'!$M$9:$M$9),0)</f>
        <v>0</v>
      </c>
      <c r="O318" s="26">
        <f>IFERROR(_xlfn.XLOOKUP(A318,'درآمد ناشی از تغییر قیمت  '!$A$7:$A$200,'درآمد ناشی از تغییر قیمت  '!$Q$7:$Q$200),0)</f>
        <v>0</v>
      </c>
      <c r="P318" s="4"/>
      <c r="Q318" s="26">
        <v>-2711073</v>
      </c>
      <c r="R318" s="4"/>
      <c r="S318" s="4">
        <f t="shared" si="19"/>
        <v>-2711073</v>
      </c>
      <c r="T318" s="185"/>
      <c r="U318" s="77">
        <f t="shared" si="17"/>
        <v>-8.9503006652028626E-6</v>
      </c>
      <c r="Z318" s="66"/>
    </row>
    <row r="319" spans="1:26" s="179" customFormat="1" ht="30.75">
      <c r="A319" s="194" t="s">
        <v>487</v>
      </c>
      <c r="C319" s="26">
        <f>IFERROR(_xlfn.XLOOKUP(A319,'درآمد سود سهام'!$A$9:$A$9,'درآمد سود سهام'!$M$9:$M$9),0)</f>
        <v>0</v>
      </c>
      <c r="D319" s="4"/>
      <c r="E319" s="26">
        <f>IFERROR(_xlfn.XLOOKUP(A319,'درآمد ناشی از تغییر قیمت  '!$A$7:$A$200,'درآمد ناشی از تغییر قیمت  '!$I$7:$I$200),0)</f>
        <v>0</v>
      </c>
      <c r="F319" s="4"/>
      <c r="G319" s="26">
        <v>0</v>
      </c>
      <c r="H319" s="4"/>
      <c r="I319" s="4">
        <f t="shared" si="18"/>
        <v>0</v>
      </c>
      <c r="K319" s="77">
        <f t="shared" si="16"/>
        <v>0</v>
      </c>
      <c r="M319" s="26">
        <f>IFERROR(_xlfn.XLOOKUP(K319,'درآمد سود سهام'!$A$9:$A$9,'درآمد سود سهام'!$M$9:$M$9),0)</f>
        <v>0</v>
      </c>
      <c r="N319" s="26">
        <f>IFERROR(_xlfn.XLOOKUP(L319,'درآمد سود سهام'!$A$9:$A$9,'درآمد سود سهام'!$M$9:$M$9),0)</f>
        <v>0</v>
      </c>
      <c r="O319" s="26">
        <f>IFERROR(_xlfn.XLOOKUP(A319,'درآمد ناشی از تغییر قیمت  '!$A$7:$A$200,'درآمد ناشی از تغییر قیمت  '!$Q$7:$Q$200),0)</f>
        <v>0</v>
      </c>
      <c r="P319" s="4"/>
      <c r="Q319" s="26">
        <v>569870572</v>
      </c>
      <c r="R319" s="4"/>
      <c r="S319" s="4">
        <f t="shared" si="19"/>
        <v>569870572</v>
      </c>
      <c r="T319" s="185"/>
      <c r="U319" s="77">
        <f t="shared" si="17"/>
        <v>1.8813631944440952E-3</v>
      </c>
      <c r="Z319" s="66"/>
    </row>
    <row r="320" spans="1:26" s="179" customFormat="1" ht="30.75">
      <c r="A320" s="194" t="s">
        <v>488</v>
      </c>
      <c r="C320" s="26">
        <f>IFERROR(_xlfn.XLOOKUP(A320,'درآمد سود سهام'!$A$9:$A$9,'درآمد سود سهام'!$M$9:$M$9),0)</f>
        <v>0</v>
      </c>
      <c r="D320" s="4"/>
      <c r="E320" s="26">
        <f>IFERROR(_xlfn.XLOOKUP(A320,'درآمد ناشی از تغییر قیمت  '!$A$7:$A$200,'درآمد ناشی از تغییر قیمت  '!$I$7:$I$200),0)</f>
        <v>0</v>
      </c>
      <c r="F320" s="4"/>
      <c r="G320" s="26">
        <v>0</v>
      </c>
      <c r="H320" s="4"/>
      <c r="I320" s="4">
        <f t="shared" si="18"/>
        <v>0</v>
      </c>
      <c r="K320" s="77">
        <f t="shared" si="16"/>
        <v>0</v>
      </c>
      <c r="M320" s="26">
        <f>IFERROR(_xlfn.XLOOKUP(K320,'درآمد سود سهام'!$A$9:$A$9,'درآمد سود سهام'!$M$9:$M$9),0)</f>
        <v>0</v>
      </c>
      <c r="N320" s="26">
        <f>IFERROR(_xlfn.XLOOKUP(L320,'درآمد سود سهام'!$A$9:$A$9,'درآمد سود سهام'!$M$9:$M$9),0)</f>
        <v>0</v>
      </c>
      <c r="O320" s="26">
        <f>IFERROR(_xlfn.XLOOKUP(A320,'درآمد ناشی از تغییر قیمت  '!$A$7:$A$200,'درآمد ناشی از تغییر قیمت  '!$Q$7:$Q$200),0)</f>
        <v>0</v>
      </c>
      <c r="P320" s="4"/>
      <c r="Q320" s="26">
        <v>4691762094</v>
      </c>
      <c r="R320" s="4"/>
      <c r="S320" s="4">
        <f t="shared" si="19"/>
        <v>4691762094</v>
      </c>
      <c r="T320" s="185"/>
      <c r="U320" s="77">
        <f t="shared" si="17"/>
        <v>1.5489321530959064E-2</v>
      </c>
      <c r="Z320" s="66"/>
    </row>
    <row r="321" spans="1:26" s="179" customFormat="1" ht="30.75">
      <c r="A321" s="194" t="s">
        <v>279</v>
      </c>
      <c r="C321" s="26">
        <f>IFERROR(_xlfn.XLOOKUP(A321,'درآمد سود سهام'!$A$9:$A$9,'درآمد سود سهام'!$M$9:$M$9),0)</f>
        <v>0</v>
      </c>
      <c r="D321" s="4"/>
      <c r="E321" s="26">
        <f>IFERROR(_xlfn.XLOOKUP(A321,'درآمد ناشی از تغییر قیمت  '!$A$7:$A$200,'درآمد ناشی از تغییر قیمت  '!$I$7:$I$200),0)</f>
        <v>0</v>
      </c>
      <c r="F321" s="4"/>
      <c r="G321" s="26">
        <v>0</v>
      </c>
      <c r="H321" s="4"/>
      <c r="I321" s="4">
        <f t="shared" si="18"/>
        <v>0</v>
      </c>
      <c r="K321" s="77">
        <f t="shared" si="16"/>
        <v>0</v>
      </c>
      <c r="M321" s="26">
        <f>IFERROR(_xlfn.XLOOKUP(K321,'درآمد سود سهام'!$A$9:$A$9,'درآمد سود سهام'!$M$9:$M$9),0)</f>
        <v>0</v>
      </c>
      <c r="N321" s="26">
        <f>IFERROR(_xlfn.XLOOKUP(L321,'درآمد سود سهام'!$A$9:$A$9,'درآمد سود سهام'!$M$9:$M$9),0)</f>
        <v>0</v>
      </c>
      <c r="O321" s="26">
        <f>IFERROR(_xlfn.XLOOKUP(A321,'درآمد ناشی از تغییر قیمت  '!$A$7:$A$200,'درآمد ناشی از تغییر قیمت  '!$Q$7:$Q$200),0)</f>
        <v>0</v>
      </c>
      <c r="P321" s="4"/>
      <c r="Q321" s="26">
        <v>1191109168</v>
      </c>
      <c r="R321" s="4"/>
      <c r="S321" s="4">
        <f t="shared" si="19"/>
        <v>1191109168</v>
      </c>
      <c r="T321" s="185"/>
      <c r="U321" s="77">
        <f t="shared" si="17"/>
        <v>3.9323121061954546E-3</v>
      </c>
      <c r="Z321" s="66"/>
    </row>
    <row r="322" spans="1:26" s="179" customFormat="1" ht="30.75">
      <c r="A322" s="194" t="s">
        <v>238</v>
      </c>
      <c r="C322" s="26">
        <f>IFERROR(_xlfn.XLOOKUP(A322,'درآمد سود سهام'!$A$9:$A$9,'درآمد سود سهام'!$M$9:$M$9),0)</f>
        <v>0</v>
      </c>
      <c r="D322" s="4"/>
      <c r="E322" s="26">
        <f>IFERROR(_xlfn.XLOOKUP(A322,'درآمد ناشی از تغییر قیمت  '!$A$7:$A$200,'درآمد ناشی از تغییر قیمت  '!$I$7:$I$200),0)</f>
        <v>0</v>
      </c>
      <c r="F322" s="4"/>
      <c r="G322" s="26">
        <v>0</v>
      </c>
      <c r="H322" s="4"/>
      <c r="I322" s="4">
        <f t="shared" si="18"/>
        <v>0</v>
      </c>
      <c r="K322" s="77">
        <f t="shared" si="16"/>
        <v>0</v>
      </c>
      <c r="M322" s="26">
        <f>IFERROR(_xlfn.XLOOKUP(K322,'درآمد سود سهام'!$A$9:$A$9,'درآمد سود سهام'!$M$9:$M$9),0)</f>
        <v>0</v>
      </c>
      <c r="N322" s="26">
        <f>IFERROR(_xlfn.XLOOKUP(L322,'درآمد سود سهام'!$A$9:$A$9,'درآمد سود سهام'!$M$9:$M$9),0)</f>
        <v>0</v>
      </c>
      <c r="O322" s="26">
        <f>IFERROR(_xlfn.XLOOKUP(A322,'درآمد ناشی از تغییر قیمت  '!$A$7:$A$200,'درآمد ناشی از تغییر قیمت  '!$Q$7:$Q$200),0)</f>
        <v>0</v>
      </c>
      <c r="P322" s="4"/>
      <c r="Q322" s="26">
        <v>378098763</v>
      </c>
      <c r="R322" s="4"/>
      <c r="S322" s="4">
        <f t="shared" si="19"/>
        <v>378098763</v>
      </c>
      <c r="T322" s="185"/>
      <c r="U322" s="77">
        <f t="shared" si="17"/>
        <v>1.2482502721215104E-3</v>
      </c>
      <c r="Z322" s="66"/>
    </row>
    <row r="323" spans="1:26" s="179" customFormat="1" ht="30.75">
      <c r="A323" s="194" t="s">
        <v>356</v>
      </c>
      <c r="C323" s="26">
        <f>IFERROR(_xlfn.XLOOKUP(A323,'درآمد سود سهام'!$A$9:$A$9,'درآمد سود سهام'!$M$9:$M$9),0)</f>
        <v>0</v>
      </c>
      <c r="D323" s="4"/>
      <c r="E323" s="26">
        <f>IFERROR(_xlfn.XLOOKUP(A323,'درآمد ناشی از تغییر قیمت  '!$A$7:$A$200,'درآمد ناشی از تغییر قیمت  '!$I$7:$I$200),0)</f>
        <v>0</v>
      </c>
      <c r="F323" s="4"/>
      <c r="G323" s="26">
        <v>0</v>
      </c>
      <c r="H323" s="4"/>
      <c r="I323" s="4">
        <f t="shared" si="18"/>
        <v>0</v>
      </c>
      <c r="K323" s="77">
        <f t="shared" si="16"/>
        <v>0</v>
      </c>
      <c r="M323" s="26">
        <f>IFERROR(_xlfn.XLOOKUP(K323,'درآمد سود سهام'!$A$9:$A$9,'درآمد سود سهام'!$M$9:$M$9),0)</f>
        <v>0</v>
      </c>
      <c r="N323" s="26">
        <f>IFERROR(_xlfn.XLOOKUP(L323,'درآمد سود سهام'!$A$9:$A$9,'درآمد سود سهام'!$M$9:$M$9),0)</f>
        <v>0</v>
      </c>
      <c r="O323" s="26">
        <f>IFERROR(_xlfn.XLOOKUP(A323,'درآمد ناشی از تغییر قیمت  '!$A$7:$A$200,'درآمد ناشی از تغییر قیمت  '!$Q$7:$Q$200),0)</f>
        <v>0</v>
      </c>
      <c r="P323" s="4"/>
      <c r="Q323" s="26">
        <v>292339869</v>
      </c>
      <c r="R323" s="4"/>
      <c r="S323" s="4">
        <f t="shared" si="19"/>
        <v>292339869</v>
      </c>
      <c r="T323" s="185"/>
      <c r="U323" s="77">
        <f t="shared" si="17"/>
        <v>9.6512698993203724E-4</v>
      </c>
      <c r="Z323" s="66"/>
    </row>
    <row r="324" spans="1:26" s="179" customFormat="1" ht="30.75">
      <c r="A324" s="194" t="s">
        <v>472</v>
      </c>
      <c r="C324" s="26">
        <f>IFERROR(_xlfn.XLOOKUP(A324,'درآمد سود سهام'!$A$9:$A$9,'درآمد سود سهام'!$M$9:$M$9),0)</f>
        <v>0</v>
      </c>
      <c r="D324" s="4"/>
      <c r="E324" s="26">
        <f>IFERROR(_xlfn.XLOOKUP(A324,'درآمد ناشی از تغییر قیمت  '!$A$7:$A$200,'درآمد ناشی از تغییر قیمت  '!$I$7:$I$200),0)</f>
        <v>0</v>
      </c>
      <c r="F324" s="4"/>
      <c r="G324" s="26">
        <v>0</v>
      </c>
      <c r="H324" s="4"/>
      <c r="I324" s="4">
        <f t="shared" si="18"/>
        <v>0</v>
      </c>
      <c r="K324" s="77">
        <f t="shared" si="16"/>
        <v>0</v>
      </c>
      <c r="M324" s="26">
        <f>IFERROR(_xlfn.XLOOKUP(K324,'درآمد سود سهام'!$A$9:$A$9,'درآمد سود سهام'!$M$9:$M$9),0)</f>
        <v>0</v>
      </c>
      <c r="N324" s="26">
        <f>IFERROR(_xlfn.XLOOKUP(L324,'درآمد سود سهام'!$A$9:$A$9,'درآمد سود سهام'!$M$9:$M$9),0)</f>
        <v>0</v>
      </c>
      <c r="O324" s="26">
        <f>IFERROR(_xlfn.XLOOKUP(A324,'درآمد ناشی از تغییر قیمت  '!$A$7:$A$200,'درآمد ناشی از تغییر قیمت  '!$Q$7:$Q$200),0)</f>
        <v>0</v>
      </c>
      <c r="P324" s="4"/>
      <c r="Q324" s="26">
        <v>619757118</v>
      </c>
      <c r="R324" s="4"/>
      <c r="S324" s="4">
        <f t="shared" si="19"/>
        <v>619757118</v>
      </c>
      <c r="T324" s="185"/>
      <c r="U324" s="77">
        <f t="shared" si="17"/>
        <v>2.0460579798108015E-3</v>
      </c>
      <c r="Z324" s="66"/>
    </row>
    <row r="325" spans="1:26" s="179" customFormat="1" ht="30.75">
      <c r="A325" s="194" t="s">
        <v>412</v>
      </c>
      <c r="C325" s="26">
        <f>IFERROR(_xlfn.XLOOKUP(A325,'درآمد سود سهام'!$A$9:$A$9,'درآمد سود سهام'!$M$9:$M$9),0)</f>
        <v>0</v>
      </c>
      <c r="D325" s="4"/>
      <c r="E325" s="26">
        <f>IFERROR(_xlfn.XLOOKUP(A325,'درآمد ناشی از تغییر قیمت  '!$A$7:$A$200,'درآمد ناشی از تغییر قیمت  '!$I$7:$I$200),0)</f>
        <v>0</v>
      </c>
      <c r="F325" s="4"/>
      <c r="G325" s="26">
        <v>0</v>
      </c>
      <c r="H325" s="4"/>
      <c r="I325" s="4">
        <f t="shared" si="18"/>
        <v>0</v>
      </c>
      <c r="K325" s="77">
        <f t="shared" si="16"/>
        <v>0</v>
      </c>
      <c r="M325" s="26">
        <f>IFERROR(_xlfn.XLOOKUP(K325,'درآمد سود سهام'!$A$9:$A$9,'درآمد سود سهام'!$M$9:$M$9),0)</f>
        <v>0</v>
      </c>
      <c r="N325" s="26">
        <f>IFERROR(_xlfn.XLOOKUP(L325,'درآمد سود سهام'!$A$9:$A$9,'درآمد سود سهام'!$M$9:$M$9),0)</f>
        <v>0</v>
      </c>
      <c r="O325" s="26">
        <f>IFERROR(_xlfn.XLOOKUP(A325,'درآمد ناشی از تغییر قیمت  '!$A$7:$A$200,'درآمد ناشی از تغییر قیمت  '!$Q$7:$Q$200),0)</f>
        <v>0</v>
      </c>
      <c r="P325" s="4"/>
      <c r="Q325" s="26">
        <v>63152126</v>
      </c>
      <c r="R325" s="4"/>
      <c r="S325" s="4">
        <f t="shared" si="19"/>
        <v>63152126</v>
      </c>
      <c r="T325" s="185"/>
      <c r="U325" s="77">
        <f t="shared" si="17"/>
        <v>2.0848959631362751E-4</v>
      </c>
      <c r="Z325" s="66"/>
    </row>
    <row r="326" spans="1:26" s="179" customFormat="1" ht="30.75">
      <c r="A326" s="194" t="s">
        <v>448</v>
      </c>
      <c r="C326" s="26">
        <f>IFERROR(_xlfn.XLOOKUP(A326,'درآمد سود سهام'!$A$9:$A$9,'درآمد سود سهام'!$M$9:$M$9),0)</f>
        <v>0</v>
      </c>
      <c r="D326" s="4"/>
      <c r="E326" s="26">
        <f>IFERROR(_xlfn.XLOOKUP(A326,'درآمد ناشی از تغییر قیمت  '!$A$7:$A$200,'درآمد ناشی از تغییر قیمت  '!$I$7:$I$200),0)</f>
        <v>0</v>
      </c>
      <c r="F326" s="4"/>
      <c r="G326" s="26">
        <v>0</v>
      </c>
      <c r="H326" s="4"/>
      <c r="I326" s="4">
        <f t="shared" si="18"/>
        <v>0</v>
      </c>
      <c r="K326" s="77">
        <f t="shared" si="16"/>
        <v>0</v>
      </c>
      <c r="M326" s="26">
        <f>IFERROR(_xlfn.XLOOKUP(K326,'درآمد سود سهام'!$A$9:$A$9,'درآمد سود سهام'!$M$9:$M$9),0)</f>
        <v>0</v>
      </c>
      <c r="N326" s="26">
        <f>IFERROR(_xlfn.XLOOKUP(L326,'درآمد سود سهام'!$A$9:$A$9,'درآمد سود سهام'!$M$9:$M$9),0)</f>
        <v>0</v>
      </c>
      <c r="O326" s="26">
        <f>IFERROR(_xlfn.XLOOKUP(A326,'درآمد ناشی از تغییر قیمت  '!$A$7:$A$200,'درآمد ناشی از تغییر قیمت  '!$Q$7:$Q$200),0)</f>
        <v>0</v>
      </c>
      <c r="P326" s="4"/>
      <c r="Q326" s="26">
        <v>26326857</v>
      </c>
      <c r="R326" s="4"/>
      <c r="S326" s="4">
        <f t="shared" si="19"/>
        <v>26326857</v>
      </c>
      <c r="T326" s="185"/>
      <c r="U326" s="77">
        <f t="shared" si="17"/>
        <v>8.6915138662736367E-5</v>
      </c>
      <c r="Z326" s="66"/>
    </row>
    <row r="327" spans="1:26" s="179" customFormat="1" ht="30.75">
      <c r="A327" s="194" t="s">
        <v>288</v>
      </c>
      <c r="C327" s="26">
        <f>IFERROR(_xlfn.XLOOKUP(A327,'درآمد سود سهام'!$A$9:$A$9,'درآمد سود سهام'!$M$9:$M$9),0)</f>
        <v>0</v>
      </c>
      <c r="D327" s="4"/>
      <c r="E327" s="26">
        <f>IFERROR(_xlfn.XLOOKUP(A327,'درآمد ناشی از تغییر قیمت  '!$A$7:$A$200,'درآمد ناشی از تغییر قیمت  '!$I$7:$I$200),0)</f>
        <v>0</v>
      </c>
      <c r="F327" s="4"/>
      <c r="G327" s="26">
        <v>0</v>
      </c>
      <c r="H327" s="4"/>
      <c r="I327" s="4">
        <f t="shared" si="18"/>
        <v>0</v>
      </c>
      <c r="K327" s="77">
        <f t="shared" si="16"/>
        <v>0</v>
      </c>
      <c r="M327" s="26">
        <f>IFERROR(_xlfn.XLOOKUP(K327,'درآمد سود سهام'!$A$9:$A$9,'درآمد سود سهام'!$M$9:$M$9),0)</f>
        <v>0</v>
      </c>
      <c r="N327" s="26">
        <f>IFERROR(_xlfn.XLOOKUP(L327,'درآمد سود سهام'!$A$9:$A$9,'درآمد سود سهام'!$M$9:$M$9),0)</f>
        <v>0</v>
      </c>
      <c r="O327" s="26">
        <f>IFERROR(_xlfn.XLOOKUP(A327,'درآمد ناشی از تغییر قیمت  '!$A$7:$A$200,'درآمد ناشی از تغییر قیمت  '!$Q$7:$Q$200),0)</f>
        <v>0</v>
      </c>
      <c r="P327" s="4"/>
      <c r="Q327" s="26">
        <v>56782434</v>
      </c>
      <c r="R327" s="4"/>
      <c r="S327" s="4">
        <f t="shared" si="19"/>
        <v>56782434</v>
      </c>
      <c r="T327" s="185"/>
      <c r="U327" s="77">
        <f t="shared" si="17"/>
        <v>1.8746077910924481E-4</v>
      </c>
      <c r="Z327" s="66"/>
    </row>
    <row r="328" spans="1:26" s="179" customFormat="1" ht="30.75">
      <c r="A328" s="194" t="s">
        <v>297</v>
      </c>
      <c r="C328" s="26">
        <f>IFERROR(_xlfn.XLOOKUP(A328,'درآمد سود سهام'!$A$9:$A$9,'درآمد سود سهام'!$M$9:$M$9),0)</f>
        <v>0</v>
      </c>
      <c r="D328" s="4"/>
      <c r="E328" s="26">
        <f>IFERROR(_xlfn.XLOOKUP(A328,'درآمد ناشی از تغییر قیمت  '!$A$7:$A$200,'درآمد ناشی از تغییر قیمت  '!$I$7:$I$200),0)</f>
        <v>0</v>
      </c>
      <c r="F328" s="4"/>
      <c r="G328" s="26">
        <v>0</v>
      </c>
      <c r="H328" s="4"/>
      <c r="I328" s="4">
        <f t="shared" si="18"/>
        <v>0</v>
      </c>
      <c r="K328" s="77">
        <f t="shared" si="16"/>
        <v>0</v>
      </c>
      <c r="M328" s="26">
        <f>IFERROR(_xlfn.XLOOKUP(K328,'درآمد سود سهام'!$A$9:$A$9,'درآمد سود سهام'!$M$9:$M$9),0)</f>
        <v>0</v>
      </c>
      <c r="N328" s="26">
        <f>IFERROR(_xlfn.XLOOKUP(L328,'درآمد سود سهام'!$A$9:$A$9,'درآمد سود سهام'!$M$9:$M$9),0)</f>
        <v>0</v>
      </c>
      <c r="O328" s="26">
        <f>IFERROR(_xlfn.XLOOKUP(A328,'درآمد ناشی از تغییر قیمت  '!$A$7:$A$200,'درآمد ناشی از تغییر قیمت  '!$Q$7:$Q$200),0)</f>
        <v>0</v>
      </c>
      <c r="P328" s="4"/>
      <c r="Q328" s="26">
        <v>34013301</v>
      </c>
      <c r="R328" s="4"/>
      <c r="S328" s="4">
        <f t="shared" si="19"/>
        <v>34013301</v>
      </c>
      <c r="T328" s="185"/>
      <c r="U328" s="77">
        <f t="shared" si="17"/>
        <v>1.122910635626725E-4</v>
      </c>
      <c r="Z328" s="66"/>
    </row>
    <row r="329" spans="1:26" s="179" customFormat="1" ht="30.75">
      <c r="A329" s="194" t="s">
        <v>253</v>
      </c>
      <c r="C329" s="26">
        <f>IFERROR(_xlfn.XLOOKUP(A329,'درآمد سود سهام'!$A$9:$A$9,'درآمد سود سهام'!$M$9:$M$9),0)</f>
        <v>0</v>
      </c>
      <c r="D329" s="4"/>
      <c r="E329" s="26">
        <f>IFERROR(_xlfn.XLOOKUP(A329,'درآمد ناشی از تغییر قیمت  '!$A$7:$A$200,'درآمد ناشی از تغییر قیمت  '!$I$7:$I$200),0)</f>
        <v>0</v>
      </c>
      <c r="F329" s="4"/>
      <c r="G329" s="26">
        <v>0</v>
      </c>
      <c r="H329" s="4"/>
      <c r="I329" s="4">
        <f t="shared" si="18"/>
        <v>0</v>
      </c>
      <c r="K329" s="77">
        <f t="shared" si="16"/>
        <v>0</v>
      </c>
      <c r="M329" s="26">
        <f>IFERROR(_xlfn.XLOOKUP(K329,'درآمد سود سهام'!$A$9:$A$9,'درآمد سود سهام'!$M$9:$M$9),0)</f>
        <v>0</v>
      </c>
      <c r="N329" s="26">
        <f>IFERROR(_xlfn.XLOOKUP(L329,'درآمد سود سهام'!$A$9:$A$9,'درآمد سود سهام'!$M$9:$M$9),0)</f>
        <v>0</v>
      </c>
      <c r="O329" s="26">
        <f>IFERROR(_xlfn.XLOOKUP(A329,'درآمد ناشی از تغییر قیمت  '!$A$7:$A$200,'درآمد ناشی از تغییر قیمت  '!$Q$7:$Q$200),0)</f>
        <v>0</v>
      </c>
      <c r="P329" s="4"/>
      <c r="Q329" s="26">
        <v>77668685</v>
      </c>
      <c r="R329" s="4"/>
      <c r="S329" s="4">
        <f t="shared" si="19"/>
        <v>77668685</v>
      </c>
      <c r="T329" s="185"/>
      <c r="U329" s="77">
        <f t="shared" si="17"/>
        <v>2.5641437284091266E-4</v>
      </c>
      <c r="Z329" s="66"/>
    </row>
    <row r="330" spans="1:26" s="179" customFormat="1" ht="30.75">
      <c r="A330" s="194" t="s">
        <v>416</v>
      </c>
      <c r="C330" s="26">
        <f>IFERROR(_xlfn.XLOOKUP(A330,'درآمد سود سهام'!$A$9:$A$9,'درآمد سود سهام'!$M$9:$M$9),0)</f>
        <v>0</v>
      </c>
      <c r="D330" s="4"/>
      <c r="E330" s="26">
        <f>IFERROR(_xlfn.XLOOKUP(A330,'درآمد ناشی از تغییر قیمت  '!$A$7:$A$200,'درآمد ناشی از تغییر قیمت  '!$I$7:$I$200),0)</f>
        <v>0</v>
      </c>
      <c r="F330" s="4"/>
      <c r="G330" s="26">
        <v>0</v>
      </c>
      <c r="H330" s="4"/>
      <c r="I330" s="4">
        <f t="shared" si="18"/>
        <v>0</v>
      </c>
      <c r="K330" s="77">
        <f t="shared" si="16"/>
        <v>0</v>
      </c>
      <c r="M330" s="26">
        <f>IFERROR(_xlfn.XLOOKUP(K330,'درآمد سود سهام'!$A$9:$A$9,'درآمد سود سهام'!$M$9:$M$9),0)</f>
        <v>0</v>
      </c>
      <c r="N330" s="26">
        <f>IFERROR(_xlfn.XLOOKUP(L330,'درآمد سود سهام'!$A$9:$A$9,'درآمد سود سهام'!$M$9:$M$9),0)</f>
        <v>0</v>
      </c>
      <c r="O330" s="26">
        <f>IFERROR(_xlfn.XLOOKUP(A330,'درآمد ناشی از تغییر قیمت  '!$A$7:$A$200,'درآمد ناشی از تغییر قیمت  '!$Q$7:$Q$200),0)</f>
        <v>0</v>
      </c>
      <c r="P330" s="4"/>
      <c r="Q330" s="26">
        <v>323463404</v>
      </c>
      <c r="R330" s="4"/>
      <c r="S330" s="4">
        <f t="shared" si="19"/>
        <v>323463404</v>
      </c>
      <c r="T330" s="185"/>
      <c r="U330" s="77">
        <f t="shared" si="17"/>
        <v>1.0678778181148138E-3</v>
      </c>
      <c r="Z330" s="66"/>
    </row>
    <row r="331" spans="1:26" s="179" customFormat="1" ht="30.75">
      <c r="A331" s="194" t="s">
        <v>438</v>
      </c>
      <c r="C331" s="26">
        <f>IFERROR(_xlfn.XLOOKUP(A331,'درآمد سود سهام'!$A$9:$A$9,'درآمد سود سهام'!$M$9:$M$9),0)</f>
        <v>0</v>
      </c>
      <c r="D331" s="4"/>
      <c r="E331" s="26">
        <f>IFERROR(_xlfn.XLOOKUP(A331,'درآمد ناشی از تغییر قیمت  '!$A$7:$A$200,'درآمد ناشی از تغییر قیمت  '!$I$7:$I$200),0)</f>
        <v>0</v>
      </c>
      <c r="F331" s="4"/>
      <c r="G331" s="26">
        <v>0</v>
      </c>
      <c r="H331" s="4"/>
      <c r="I331" s="4">
        <f t="shared" si="18"/>
        <v>0</v>
      </c>
      <c r="K331" s="77">
        <f t="shared" ref="K331:K394" si="20">I331/44164414982</f>
        <v>0</v>
      </c>
      <c r="M331" s="26">
        <f>IFERROR(_xlfn.XLOOKUP(K331,'درآمد سود سهام'!$A$9:$A$9,'درآمد سود سهام'!$M$9:$M$9),0)</f>
        <v>0</v>
      </c>
      <c r="N331" s="26">
        <f>IFERROR(_xlfn.XLOOKUP(L331,'درآمد سود سهام'!$A$9:$A$9,'درآمد سود سهام'!$M$9:$M$9),0)</f>
        <v>0</v>
      </c>
      <c r="O331" s="26">
        <f>IFERROR(_xlfn.XLOOKUP(A331,'درآمد ناشی از تغییر قیمت  '!$A$7:$A$200,'درآمد ناشی از تغییر قیمت  '!$Q$7:$Q$200),0)</f>
        <v>0</v>
      </c>
      <c r="P331" s="4"/>
      <c r="Q331" s="26">
        <v>-1737495</v>
      </c>
      <c r="R331" s="4"/>
      <c r="S331" s="4">
        <f t="shared" si="19"/>
        <v>-1737495</v>
      </c>
      <c r="T331" s="185"/>
      <c r="U331" s="77">
        <f t="shared" ref="U331:U394" si="21">S331/302903008671</f>
        <v>-5.7361430895762119E-6</v>
      </c>
      <c r="Z331" s="66"/>
    </row>
    <row r="332" spans="1:26" s="179" customFormat="1" ht="30.75">
      <c r="A332" s="194" t="s">
        <v>550</v>
      </c>
      <c r="C332" s="26">
        <f>IFERROR(_xlfn.XLOOKUP(A332,'درآمد سود سهام'!$A$9:$A$9,'درآمد سود سهام'!$M$9:$M$9),0)</f>
        <v>0</v>
      </c>
      <c r="D332" s="4"/>
      <c r="E332" s="26">
        <f>IFERROR(_xlfn.XLOOKUP(A332,'درآمد ناشی از تغییر قیمت  '!$A$7:$A$200,'درآمد ناشی از تغییر قیمت  '!$I$7:$I$200),0)</f>
        <v>-1522330885</v>
      </c>
      <c r="F332" s="4"/>
      <c r="G332" s="26">
        <v>339507570</v>
      </c>
      <c r="H332" s="4"/>
      <c r="I332" s="4">
        <f t="shared" ref="I332:I395" si="22">G332+E332+C332</f>
        <v>-1182823315</v>
      </c>
      <c r="K332" s="77">
        <f t="shared" si="20"/>
        <v>-2.6782270646675176E-2</v>
      </c>
      <c r="M332" s="26">
        <f>IFERROR(_xlfn.XLOOKUP(K332,'درآمد سود سهام'!$A$9:$A$9,'درآمد سود سهام'!$M$9:$M$9),0)</f>
        <v>0</v>
      </c>
      <c r="N332" s="26">
        <f>IFERROR(_xlfn.XLOOKUP(L332,'درآمد سود سهام'!$A$9:$A$9,'درآمد سود سهام'!$M$9:$M$9),0)</f>
        <v>0</v>
      </c>
      <c r="O332" s="26">
        <f>IFERROR(_xlfn.XLOOKUP(A332,'درآمد ناشی از تغییر قیمت  '!$A$7:$A$200,'درآمد ناشی از تغییر قیمت  '!$Q$7:$Q$200),0)</f>
        <v>0</v>
      </c>
      <c r="P332" s="4"/>
      <c r="Q332" s="26">
        <v>199890903</v>
      </c>
      <c r="R332" s="4"/>
      <c r="S332" s="4">
        <f t="shared" ref="S332:S395" si="23">Q332+O332+M332</f>
        <v>199890903</v>
      </c>
      <c r="T332" s="185"/>
      <c r="U332" s="77">
        <f t="shared" si="21"/>
        <v>6.5991719222938702E-4</v>
      </c>
      <c r="Z332" s="66"/>
    </row>
    <row r="333" spans="1:26" s="179" customFormat="1" ht="30.75">
      <c r="A333" s="194" t="s">
        <v>551</v>
      </c>
      <c r="C333" s="26">
        <f>IFERROR(_xlfn.XLOOKUP(A333,'درآمد سود سهام'!$A$9:$A$9,'درآمد سود سهام'!$M$9:$M$9),0)</f>
        <v>0</v>
      </c>
      <c r="D333" s="4"/>
      <c r="E333" s="26">
        <f>IFERROR(_xlfn.XLOOKUP(A333,'درآمد ناشی از تغییر قیمت  '!$A$7:$A$200,'درآمد ناشی از تغییر قیمت  '!$I$7:$I$200),0)</f>
        <v>-386242597</v>
      </c>
      <c r="F333" s="4"/>
      <c r="G333" s="26">
        <v>142610910</v>
      </c>
      <c r="H333" s="4"/>
      <c r="I333" s="4">
        <f t="shared" si="22"/>
        <v>-243631687</v>
      </c>
      <c r="K333" s="77">
        <f t="shared" si="20"/>
        <v>-5.5164703777757836E-3</v>
      </c>
      <c r="M333" s="26">
        <f>IFERROR(_xlfn.XLOOKUP(K333,'درآمد سود سهام'!$A$9:$A$9,'درآمد سود سهام'!$M$9:$M$9),0)</f>
        <v>0</v>
      </c>
      <c r="N333" s="26">
        <f>IFERROR(_xlfn.XLOOKUP(L333,'درآمد سود سهام'!$A$9:$A$9,'درآمد سود سهام'!$M$9:$M$9),0)</f>
        <v>0</v>
      </c>
      <c r="O333" s="26">
        <f>IFERROR(_xlfn.XLOOKUP(A333,'درآمد ناشی از تغییر قیمت  '!$A$7:$A$200,'درآمد ناشی از تغییر قیمت  '!$Q$7:$Q$200),0)</f>
        <v>0</v>
      </c>
      <c r="P333" s="4"/>
      <c r="Q333" s="26">
        <v>138395191</v>
      </c>
      <c r="R333" s="4"/>
      <c r="S333" s="4">
        <f t="shared" si="23"/>
        <v>138395191</v>
      </c>
      <c r="T333" s="185"/>
      <c r="U333" s="77">
        <f t="shared" si="21"/>
        <v>4.5689605926073454E-4</v>
      </c>
      <c r="Z333" s="66"/>
    </row>
    <row r="334" spans="1:26" s="179" customFormat="1" ht="30.75">
      <c r="A334" s="194" t="s">
        <v>552</v>
      </c>
      <c r="C334" s="26">
        <f>IFERROR(_xlfn.XLOOKUP(A334,'درآمد سود سهام'!$A$9:$A$9,'درآمد سود سهام'!$M$9:$M$9),0)</f>
        <v>0</v>
      </c>
      <c r="D334" s="4"/>
      <c r="E334" s="26">
        <f>IFERROR(_xlfn.XLOOKUP(A334,'درآمد ناشی از تغییر قیمت  '!$A$7:$A$200,'درآمد ناشی از تغییر قیمت  '!$I$7:$I$200),0)</f>
        <v>-108519000</v>
      </c>
      <c r="F334" s="4"/>
      <c r="G334" s="26">
        <v>18323257</v>
      </c>
      <c r="H334" s="4"/>
      <c r="I334" s="4">
        <f t="shared" si="22"/>
        <v>-90195743</v>
      </c>
      <c r="K334" s="77">
        <f t="shared" si="20"/>
        <v>-2.0422718842027206E-3</v>
      </c>
      <c r="M334" s="26">
        <f>IFERROR(_xlfn.XLOOKUP(K334,'درآمد سود سهام'!$A$9:$A$9,'درآمد سود سهام'!$M$9:$M$9),0)</f>
        <v>0</v>
      </c>
      <c r="N334" s="26">
        <f>IFERROR(_xlfn.XLOOKUP(L334,'درآمد سود سهام'!$A$9:$A$9,'درآمد سود سهام'!$M$9:$M$9),0)</f>
        <v>0</v>
      </c>
      <c r="O334" s="26">
        <f>IFERROR(_xlfn.XLOOKUP(A334,'درآمد ناشی از تغییر قیمت  '!$A$7:$A$200,'درآمد ناشی از تغییر قیمت  '!$Q$7:$Q$200),0)</f>
        <v>0</v>
      </c>
      <c r="P334" s="4"/>
      <c r="Q334" s="26">
        <v>18184151</v>
      </c>
      <c r="R334" s="4"/>
      <c r="S334" s="4">
        <f t="shared" si="23"/>
        <v>18184151</v>
      </c>
      <c r="T334" s="185"/>
      <c r="U334" s="77">
        <f t="shared" si="21"/>
        <v>6.0032916410384125E-5</v>
      </c>
      <c r="Z334" s="66"/>
    </row>
    <row r="335" spans="1:26" s="179" customFormat="1" ht="30.75">
      <c r="A335" s="194" t="s">
        <v>553</v>
      </c>
      <c r="C335" s="26">
        <f>IFERROR(_xlfn.XLOOKUP(A335,'درآمد سود سهام'!$A$9:$A$9,'درآمد سود سهام'!$M$9:$M$9),0)</f>
        <v>0</v>
      </c>
      <c r="D335" s="4"/>
      <c r="E335" s="26">
        <f>IFERROR(_xlfn.XLOOKUP(A335,'درآمد ناشی از تغییر قیمت  '!$A$7:$A$200,'درآمد ناشی از تغییر قیمت  '!$I$7:$I$200),0)</f>
        <v>2190000</v>
      </c>
      <c r="F335" s="4"/>
      <c r="G335" s="26">
        <v>11231661</v>
      </c>
      <c r="H335" s="4"/>
      <c r="I335" s="4">
        <f t="shared" si="22"/>
        <v>13421661</v>
      </c>
      <c r="K335" s="77">
        <f t="shared" si="20"/>
        <v>3.0390215755082996E-4</v>
      </c>
      <c r="M335" s="26">
        <f>IFERROR(_xlfn.XLOOKUP(K335,'درآمد سود سهام'!$A$9:$A$9,'درآمد سود سهام'!$M$9:$M$9),0)</f>
        <v>0</v>
      </c>
      <c r="N335" s="26">
        <f>IFERROR(_xlfn.XLOOKUP(L335,'درآمد سود سهام'!$A$9:$A$9,'درآمد سود سهام'!$M$9:$M$9),0)</f>
        <v>0</v>
      </c>
      <c r="O335" s="26">
        <f>IFERROR(_xlfn.XLOOKUP(A335,'درآمد ناشی از تغییر قیمت  '!$A$7:$A$200,'درآمد ناشی از تغییر قیمت  '!$Q$7:$Q$200),0)</f>
        <v>0</v>
      </c>
      <c r="P335" s="4"/>
      <c r="Q335" s="26">
        <v>11203297</v>
      </c>
      <c r="R335" s="4"/>
      <c r="S335" s="4">
        <f t="shared" si="23"/>
        <v>11203297</v>
      </c>
      <c r="T335" s="185"/>
      <c r="U335" s="77">
        <f t="shared" si="21"/>
        <v>3.6986417035456164E-5</v>
      </c>
      <c r="Z335" s="66"/>
    </row>
    <row r="336" spans="1:26" s="179" customFormat="1" ht="30.75">
      <c r="A336" s="194" t="s">
        <v>554</v>
      </c>
      <c r="C336" s="26">
        <f>IFERROR(_xlfn.XLOOKUP(A336,'درآمد سود سهام'!$A$9:$A$9,'درآمد سود سهام'!$M$9:$M$9),0)</f>
        <v>0</v>
      </c>
      <c r="D336" s="4"/>
      <c r="E336" s="26">
        <f>IFERROR(_xlfn.XLOOKUP(A336,'درآمد ناشی از تغییر قیمت  '!$A$7:$A$200,'درآمد ناشی از تغییر قیمت  '!$I$7:$I$200),0)</f>
        <v>-79908000</v>
      </c>
      <c r="F336" s="4"/>
      <c r="G336" s="26">
        <v>46372677</v>
      </c>
      <c r="H336" s="4"/>
      <c r="I336" s="4">
        <f t="shared" si="22"/>
        <v>-33535323</v>
      </c>
      <c r="K336" s="77">
        <f t="shared" si="20"/>
        <v>-7.5932904383920678E-4</v>
      </c>
      <c r="M336" s="26">
        <f>IFERROR(_xlfn.XLOOKUP(K336,'درآمد سود سهام'!$A$9:$A$9,'درآمد سود سهام'!$M$9:$M$9),0)</f>
        <v>0</v>
      </c>
      <c r="N336" s="26">
        <f>IFERROR(_xlfn.XLOOKUP(L336,'درآمد سود سهام'!$A$9:$A$9,'درآمد سود سهام'!$M$9:$M$9),0)</f>
        <v>0</v>
      </c>
      <c r="O336" s="26">
        <f>IFERROR(_xlfn.XLOOKUP(A336,'درآمد ناشی از تغییر قیمت  '!$A$7:$A$200,'درآمد ناشی از تغییر قیمت  '!$Q$7:$Q$200),0)</f>
        <v>0</v>
      </c>
      <c r="P336" s="4"/>
      <c r="Q336" s="26">
        <v>46290971</v>
      </c>
      <c r="R336" s="4"/>
      <c r="S336" s="4">
        <f t="shared" si="23"/>
        <v>46290971</v>
      </c>
      <c r="T336" s="185"/>
      <c r="U336" s="77">
        <f t="shared" si="21"/>
        <v>1.5282440145808926E-4</v>
      </c>
      <c r="Z336" s="66"/>
    </row>
    <row r="337" spans="1:26" s="179" customFormat="1" ht="30.75">
      <c r="A337" s="194" t="s">
        <v>555</v>
      </c>
      <c r="C337" s="26">
        <f>IFERROR(_xlfn.XLOOKUP(A337,'درآمد سود سهام'!$A$9:$A$9,'درآمد سود سهام'!$M$9:$M$9),0)</f>
        <v>0</v>
      </c>
      <c r="D337" s="4"/>
      <c r="E337" s="26">
        <f>IFERROR(_xlfn.XLOOKUP(A337,'درآمد ناشی از تغییر قیمت  '!$A$7:$A$200,'درآمد ناشی از تغییر قیمت  '!$I$7:$I$200),0)</f>
        <v>-92000</v>
      </c>
      <c r="F337" s="4"/>
      <c r="G337" s="26">
        <v>-36130</v>
      </c>
      <c r="H337" s="4"/>
      <c r="I337" s="4">
        <f t="shared" si="22"/>
        <v>-128130</v>
      </c>
      <c r="K337" s="77">
        <f t="shared" si="20"/>
        <v>-2.9012045116463486E-6</v>
      </c>
      <c r="M337" s="26">
        <f>IFERROR(_xlfn.XLOOKUP(K337,'درآمد سود سهام'!$A$9:$A$9,'درآمد سود سهام'!$M$9:$M$9),0)</f>
        <v>0</v>
      </c>
      <c r="N337" s="26">
        <f>IFERROR(_xlfn.XLOOKUP(L337,'درآمد سود سهام'!$A$9:$A$9,'درآمد سود سهام'!$M$9:$M$9),0)</f>
        <v>0</v>
      </c>
      <c r="O337" s="26">
        <f>IFERROR(_xlfn.XLOOKUP(A337,'درآمد ناشی از تغییر قیمت  '!$A$7:$A$200,'درآمد ناشی از تغییر قیمت  '!$Q$7:$Q$200),0)</f>
        <v>0</v>
      </c>
      <c r="P337" s="4"/>
      <c r="Q337" s="26">
        <v>-36230</v>
      </c>
      <c r="R337" s="4"/>
      <c r="S337" s="4">
        <f t="shared" si="23"/>
        <v>-36230</v>
      </c>
      <c r="T337" s="185"/>
      <c r="U337" s="77">
        <f t="shared" si="21"/>
        <v>-1.1960924442104648E-7</v>
      </c>
      <c r="Z337" s="66"/>
    </row>
    <row r="338" spans="1:26" s="179" customFormat="1" ht="30.75">
      <c r="A338" s="194" t="s">
        <v>556</v>
      </c>
      <c r="C338" s="26">
        <f>IFERROR(_xlfn.XLOOKUP(A338,'درآمد سود سهام'!$A$9:$A$9,'درآمد سود سهام'!$M$9:$M$9),0)</f>
        <v>0</v>
      </c>
      <c r="D338" s="4"/>
      <c r="E338" s="26">
        <f>IFERROR(_xlfn.XLOOKUP(A338,'درآمد ناشی از تغییر قیمت  '!$A$7:$A$200,'درآمد ناشی از تغییر قیمت  '!$I$7:$I$200),0)</f>
        <v>-2425430000</v>
      </c>
      <c r="F338" s="4"/>
      <c r="G338" s="26">
        <v>1923457036</v>
      </c>
      <c r="H338" s="4"/>
      <c r="I338" s="4">
        <f t="shared" si="22"/>
        <v>-501972964</v>
      </c>
      <c r="K338" s="77">
        <f t="shared" si="20"/>
        <v>-1.1366005056437136E-2</v>
      </c>
      <c r="M338" s="26">
        <f>IFERROR(_xlfn.XLOOKUP(K338,'درآمد سود سهام'!$A$9:$A$9,'درآمد سود سهام'!$M$9:$M$9),0)</f>
        <v>0</v>
      </c>
      <c r="N338" s="26">
        <f>IFERROR(_xlfn.XLOOKUP(L338,'درآمد سود سهام'!$A$9:$A$9,'درآمد سود سهام'!$M$9:$M$9),0)</f>
        <v>0</v>
      </c>
      <c r="O338" s="26">
        <f>IFERROR(_xlfn.XLOOKUP(A338,'درآمد ناشی از تغییر قیمت  '!$A$7:$A$200,'درآمد ناشی از تغییر قیمت  '!$Q$7:$Q$200),0)</f>
        <v>0</v>
      </c>
      <c r="P338" s="4"/>
      <c r="Q338" s="26">
        <v>1918343196</v>
      </c>
      <c r="R338" s="4"/>
      <c r="S338" s="4">
        <f t="shared" si="23"/>
        <v>1918343196</v>
      </c>
      <c r="T338" s="185"/>
      <c r="U338" s="77">
        <f t="shared" si="21"/>
        <v>6.3331929399341839E-3</v>
      </c>
      <c r="Z338" s="66"/>
    </row>
    <row r="339" spans="1:26" s="179" customFormat="1" ht="30.75">
      <c r="A339" s="194" t="s">
        <v>557</v>
      </c>
      <c r="C339" s="26">
        <f>IFERROR(_xlfn.XLOOKUP(A339,'درآمد سود سهام'!$A$9:$A$9,'درآمد سود سهام'!$M$9:$M$9),0)</f>
        <v>0</v>
      </c>
      <c r="D339" s="4"/>
      <c r="E339" s="26">
        <f>IFERROR(_xlfn.XLOOKUP(A339,'درآمد ناشی از تغییر قیمت  '!$A$7:$A$200,'درآمد ناشی از تغییر قیمت  '!$I$7:$I$200),0)</f>
        <v>-765182000</v>
      </c>
      <c r="F339" s="4"/>
      <c r="G339" s="26">
        <v>550982418</v>
      </c>
      <c r="H339" s="4"/>
      <c r="I339" s="4">
        <f t="shared" si="22"/>
        <v>-214199582</v>
      </c>
      <c r="K339" s="77">
        <f t="shared" si="20"/>
        <v>-4.8500491195751349E-3</v>
      </c>
      <c r="M339" s="26">
        <f>IFERROR(_xlfn.XLOOKUP(K339,'درآمد سود سهام'!$A$9:$A$9,'درآمد سود سهام'!$M$9:$M$9),0)</f>
        <v>0</v>
      </c>
      <c r="N339" s="26">
        <f>IFERROR(_xlfn.XLOOKUP(L339,'درآمد سود سهام'!$A$9:$A$9,'درآمد سود سهام'!$M$9:$M$9),0)</f>
        <v>0</v>
      </c>
      <c r="O339" s="26">
        <f>IFERROR(_xlfn.XLOOKUP(A339,'درآمد ناشی از تغییر قیمت  '!$A$7:$A$200,'درآمد ناشی از تغییر قیمت  '!$Q$7:$Q$200),0)</f>
        <v>0</v>
      </c>
      <c r="P339" s="4"/>
      <c r="Q339" s="26">
        <v>548596411</v>
      </c>
      <c r="R339" s="4"/>
      <c r="S339" s="4">
        <f t="shared" si="23"/>
        <v>548596411</v>
      </c>
      <c r="T339" s="185"/>
      <c r="U339" s="77">
        <f t="shared" si="21"/>
        <v>1.8111289597518042E-3</v>
      </c>
      <c r="Z339" s="66"/>
    </row>
    <row r="340" spans="1:26" s="179" customFormat="1" ht="30.75">
      <c r="A340" s="194" t="s">
        <v>558</v>
      </c>
      <c r="C340" s="26">
        <f>IFERROR(_xlfn.XLOOKUP(A340,'درآمد سود سهام'!$A$9:$A$9,'درآمد سود سهام'!$M$9:$M$9),0)</f>
        <v>0</v>
      </c>
      <c r="D340" s="4"/>
      <c r="E340" s="26">
        <f>IFERROR(_xlfn.XLOOKUP(A340,'درآمد ناشی از تغییر قیمت  '!$A$7:$A$200,'درآمد ناشی از تغییر قیمت  '!$I$7:$I$200),0)</f>
        <v>-1524791063</v>
      </c>
      <c r="F340" s="4"/>
      <c r="G340" s="26">
        <v>873092657</v>
      </c>
      <c r="H340" s="4"/>
      <c r="I340" s="4">
        <f t="shared" si="22"/>
        <v>-651698406</v>
      </c>
      <c r="K340" s="77">
        <f t="shared" si="20"/>
        <v>-1.4756187900725309E-2</v>
      </c>
      <c r="M340" s="26">
        <f>IFERROR(_xlfn.XLOOKUP(K340,'درآمد سود سهام'!$A$9:$A$9,'درآمد سود سهام'!$M$9:$M$9),0)</f>
        <v>0</v>
      </c>
      <c r="N340" s="26">
        <f>IFERROR(_xlfn.XLOOKUP(L340,'درآمد سود سهام'!$A$9:$A$9,'درآمد سود سهام'!$M$9:$M$9),0)</f>
        <v>0</v>
      </c>
      <c r="O340" s="26">
        <f>IFERROR(_xlfn.XLOOKUP(A340,'درآمد ناشی از تغییر قیمت  '!$A$7:$A$200,'درآمد ناشی از تغییر قیمت  '!$Q$7:$Q$200),0)</f>
        <v>0</v>
      </c>
      <c r="P340" s="4"/>
      <c r="Q340" s="26">
        <v>863028037</v>
      </c>
      <c r="R340" s="4"/>
      <c r="S340" s="4">
        <f t="shared" si="23"/>
        <v>863028037</v>
      </c>
      <c r="T340" s="185"/>
      <c r="U340" s="77">
        <f t="shared" si="21"/>
        <v>2.8491893850330925E-3</v>
      </c>
      <c r="Z340" s="66"/>
    </row>
    <row r="341" spans="1:26" s="179" customFormat="1" ht="30.75">
      <c r="A341" s="194" t="s">
        <v>559</v>
      </c>
      <c r="C341" s="26">
        <f>IFERROR(_xlfn.XLOOKUP(A341,'درآمد سود سهام'!$A$9:$A$9,'درآمد سود سهام'!$M$9:$M$9),0)</f>
        <v>0</v>
      </c>
      <c r="D341" s="4"/>
      <c r="E341" s="26">
        <f>IFERROR(_xlfn.XLOOKUP(A341,'درآمد ناشی از تغییر قیمت  '!$A$7:$A$200,'درآمد ناشی از تغییر قیمت  '!$I$7:$I$200),0)</f>
        <v>-910545000</v>
      </c>
      <c r="F341" s="4"/>
      <c r="G341" s="26">
        <v>425742154</v>
      </c>
      <c r="H341" s="4"/>
      <c r="I341" s="4">
        <f t="shared" si="22"/>
        <v>-484802846</v>
      </c>
      <c r="K341" s="77">
        <f t="shared" si="20"/>
        <v>-1.0977227847297199E-2</v>
      </c>
      <c r="M341" s="26">
        <f>IFERROR(_xlfn.XLOOKUP(K341,'درآمد سود سهام'!$A$9:$A$9,'درآمد سود سهام'!$M$9:$M$9),0)</f>
        <v>0</v>
      </c>
      <c r="N341" s="26">
        <f>IFERROR(_xlfn.XLOOKUP(L341,'درآمد سود سهام'!$A$9:$A$9,'درآمد سود سهام'!$M$9:$M$9),0)</f>
        <v>0</v>
      </c>
      <c r="O341" s="26">
        <f>IFERROR(_xlfn.XLOOKUP(A341,'درآمد ناشی از تغییر قیمت  '!$A$7:$A$200,'درآمد ناشی از تغییر قیمت  '!$Q$7:$Q$200),0)</f>
        <v>0</v>
      </c>
      <c r="P341" s="4"/>
      <c r="Q341" s="26">
        <v>424017274</v>
      </c>
      <c r="R341" s="4"/>
      <c r="S341" s="4">
        <f t="shared" si="23"/>
        <v>424017274</v>
      </c>
      <c r="T341" s="185"/>
      <c r="U341" s="77">
        <f t="shared" si="21"/>
        <v>1.3998450390453169E-3</v>
      </c>
      <c r="Z341" s="66"/>
    </row>
    <row r="342" spans="1:26" s="179" customFormat="1" ht="30.75">
      <c r="A342" s="194" t="s">
        <v>560</v>
      </c>
      <c r="C342" s="26">
        <f>IFERROR(_xlfn.XLOOKUP(A342,'درآمد سود سهام'!$A$9:$A$9,'درآمد سود سهام'!$M$9:$M$9),0)</f>
        <v>0</v>
      </c>
      <c r="D342" s="4"/>
      <c r="E342" s="26">
        <f>IFERROR(_xlfn.XLOOKUP(A342,'درآمد ناشی از تغییر قیمت  '!$A$7:$A$200,'درآمد ناشی از تغییر قیمت  '!$I$7:$I$200),0)</f>
        <v>-987803000</v>
      </c>
      <c r="F342" s="4"/>
      <c r="G342" s="26">
        <v>771730537</v>
      </c>
      <c r="H342" s="4"/>
      <c r="I342" s="4">
        <f t="shared" si="22"/>
        <v>-216072463</v>
      </c>
      <c r="K342" s="77">
        <f t="shared" si="20"/>
        <v>-4.8924561343802291E-3</v>
      </c>
      <c r="M342" s="26">
        <f>IFERROR(_xlfn.XLOOKUP(K342,'درآمد سود سهام'!$A$9:$A$9,'درآمد سود سهام'!$M$9:$M$9),0)</f>
        <v>0</v>
      </c>
      <c r="N342" s="26">
        <f>IFERROR(_xlfn.XLOOKUP(L342,'درآمد سود سهام'!$A$9:$A$9,'درآمد سود سهام'!$M$9:$M$9),0)</f>
        <v>0</v>
      </c>
      <c r="O342" s="26">
        <f>IFERROR(_xlfn.XLOOKUP(A342,'درآمد ناشی از تغییر قیمت  '!$A$7:$A$200,'درآمد ناشی از تغییر قیمت  '!$Q$7:$Q$200),0)</f>
        <v>0</v>
      </c>
      <c r="P342" s="4"/>
      <c r="Q342" s="26">
        <v>771226562</v>
      </c>
      <c r="R342" s="4"/>
      <c r="S342" s="4">
        <f t="shared" si="23"/>
        <v>771226562</v>
      </c>
      <c r="T342" s="185"/>
      <c r="U342" s="77">
        <f t="shared" si="21"/>
        <v>2.5461172055827037E-3</v>
      </c>
      <c r="Z342" s="66"/>
    </row>
    <row r="343" spans="1:26" s="179" customFormat="1" ht="30.75">
      <c r="A343" s="194" t="s">
        <v>345</v>
      </c>
      <c r="C343" s="26">
        <f>IFERROR(_xlfn.XLOOKUP(A343,'درآمد سود سهام'!$A$9:$A$9,'درآمد سود سهام'!$M$9:$M$9),0)</f>
        <v>0</v>
      </c>
      <c r="D343" s="4"/>
      <c r="E343" s="26">
        <f>IFERROR(_xlfn.XLOOKUP(A343,'درآمد ناشی از تغییر قیمت  '!$A$7:$A$200,'درآمد ناشی از تغییر قیمت  '!$I$7:$I$200),0)</f>
        <v>0</v>
      </c>
      <c r="F343" s="4"/>
      <c r="G343" s="26">
        <v>0</v>
      </c>
      <c r="H343" s="4"/>
      <c r="I343" s="4">
        <f t="shared" si="22"/>
        <v>0</v>
      </c>
      <c r="K343" s="77">
        <f t="shared" si="20"/>
        <v>0</v>
      </c>
      <c r="M343" s="26">
        <f>IFERROR(_xlfn.XLOOKUP(K343,'درآمد سود سهام'!$A$9:$A$9,'درآمد سود سهام'!$M$9:$M$9),0)</f>
        <v>0</v>
      </c>
      <c r="N343" s="26">
        <f>IFERROR(_xlfn.XLOOKUP(L343,'درآمد سود سهام'!$A$9:$A$9,'درآمد سود سهام'!$M$9:$M$9),0)</f>
        <v>0</v>
      </c>
      <c r="O343" s="26">
        <f>IFERROR(_xlfn.XLOOKUP(A343,'درآمد ناشی از تغییر قیمت  '!$A$7:$A$200,'درآمد ناشی از تغییر قیمت  '!$Q$7:$Q$200),0)</f>
        <v>0</v>
      </c>
      <c r="P343" s="4"/>
      <c r="Q343" s="26">
        <v>321300091</v>
      </c>
      <c r="R343" s="4"/>
      <c r="S343" s="4">
        <f t="shared" si="23"/>
        <v>321300091</v>
      </c>
      <c r="T343" s="185"/>
      <c r="U343" s="77">
        <f t="shared" si="21"/>
        <v>1.0607358850931129E-3</v>
      </c>
      <c r="Z343" s="66"/>
    </row>
    <row r="344" spans="1:26" s="179" customFormat="1" ht="30.75">
      <c r="A344" s="194" t="s">
        <v>443</v>
      </c>
      <c r="C344" s="26">
        <f>IFERROR(_xlfn.XLOOKUP(A344,'درآمد سود سهام'!$A$9:$A$9,'درآمد سود سهام'!$M$9:$M$9),0)</f>
        <v>0</v>
      </c>
      <c r="D344" s="4"/>
      <c r="E344" s="26">
        <f>IFERROR(_xlfn.XLOOKUP(A344,'درآمد ناشی از تغییر قیمت  '!$A$7:$A$200,'درآمد ناشی از تغییر قیمت  '!$I$7:$I$200),0)</f>
        <v>0</v>
      </c>
      <c r="F344" s="4"/>
      <c r="G344" s="26">
        <v>0</v>
      </c>
      <c r="H344" s="4"/>
      <c r="I344" s="4">
        <f t="shared" si="22"/>
        <v>0</v>
      </c>
      <c r="K344" s="77">
        <f t="shared" si="20"/>
        <v>0</v>
      </c>
      <c r="M344" s="26">
        <f>IFERROR(_xlfn.XLOOKUP(K344,'درآمد سود سهام'!$A$9:$A$9,'درآمد سود سهام'!$M$9:$M$9),0)</f>
        <v>0</v>
      </c>
      <c r="N344" s="26">
        <f>IFERROR(_xlfn.XLOOKUP(L344,'درآمد سود سهام'!$A$9:$A$9,'درآمد سود سهام'!$M$9:$M$9),0)</f>
        <v>0</v>
      </c>
      <c r="O344" s="26">
        <f>IFERROR(_xlfn.XLOOKUP(A344,'درآمد ناشی از تغییر قیمت  '!$A$7:$A$200,'درآمد ناشی از تغییر قیمت  '!$Q$7:$Q$200),0)</f>
        <v>0</v>
      </c>
      <c r="P344" s="4"/>
      <c r="Q344" s="26">
        <v>448189025</v>
      </c>
      <c r="R344" s="4"/>
      <c r="S344" s="4">
        <f t="shared" si="23"/>
        <v>448189025</v>
      </c>
      <c r="T344" s="185"/>
      <c r="U344" s="77">
        <f t="shared" si="21"/>
        <v>1.4796453391679688E-3</v>
      </c>
      <c r="Z344" s="66"/>
    </row>
    <row r="345" spans="1:26" s="179" customFormat="1" ht="30.75">
      <c r="A345" s="194" t="s">
        <v>420</v>
      </c>
      <c r="C345" s="26">
        <f>IFERROR(_xlfn.XLOOKUP(A345,'درآمد سود سهام'!$A$9:$A$9,'درآمد سود سهام'!$M$9:$M$9),0)</f>
        <v>0</v>
      </c>
      <c r="D345" s="4"/>
      <c r="E345" s="26">
        <f>IFERROR(_xlfn.XLOOKUP(A345,'درآمد ناشی از تغییر قیمت  '!$A$7:$A$200,'درآمد ناشی از تغییر قیمت  '!$I$7:$I$200),0)</f>
        <v>0</v>
      </c>
      <c r="F345" s="4"/>
      <c r="G345" s="26">
        <v>0</v>
      </c>
      <c r="H345" s="4"/>
      <c r="I345" s="4">
        <f t="shared" si="22"/>
        <v>0</v>
      </c>
      <c r="K345" s="77">
        <f t="shared" si="20"/>
        <v>0</v>
      </c>
      <c r="M345" s="26">
        <f>IFERROR(_xlfn.XLOOKUP(K345,'درآمد سود سهام'!$A$9:$A$9,'درآمد سود سهام'!$M$9:$M$9),0)</f>
        <v>0</v>
      </c>
      <c r="N345" s="26">
        <f>IFERROR(_xlfn.XLOOKUP(L345,'درآمد سود سهام'!$A$9:$A$9,'درآمد سود سهام'!$M$9:$M$9),0)</f>
        <v>0</v>
      </c>
      <c r="O345" s="26">
        <f>IFERROR(_xlfn.XLOOKUP(A345,'درآمد ناشی از تغییر قیمت  '!$A$7:$A$200,'درآمد ناشی از تغییر قیمت  '!$Q$7:$Q$200),0)</f>
        <v>0</v>
      </c>
      <c r="P345" s="4"/>
      <c r="Q345" s="26">
        <v>37622658</v>
      </c>
      <c r="R345" s="4"/>
      <c r="S345" s="4">
        <f t="shared" si="23"/>
        <v>37622658</v>
      </c>
      <c r="T345" s="185"/>
      <c r="U345" s="77">
        <f t="shared" si="21"/>
        <v>1.2420694718441732E-4</v>
      </c>
      <c r="Z345" s="66"/>
    </row>
    <row r="346" spans="1:26" s="179" customFormat="1" ht="30.75">
      <c r="A346" s="194" t="s">
        <v>437</v>
      </c>
      <c r="C346" s="26">
        <f>IFERROR(_xlfn.XLOOKUP(A346,'درآمد سود سهام'!$A$9:$A$9,'درآمد سود سهام'!$M$9:$M$9),0)</f>
        <v>0</v>
      </c>
      <c r="D346" s="4"/>
      <c r="E346" s="26">
        <f>IFERROR(_xlfn.XLOOKUP(A346,'درآمد ناشی از تغییر قیمت  '!$A$7:$A$200,'درآمد ناشی از تغییر قیمت  '!$I$7:$I$200),0)</f>
        <v>0</v>
      </c>
      <c r="F346" s="4"/>
      <c r="G346" s="26">
        <v>0</v>
      </c>
      <c r="H346" s="4"/>
      <c r="I346" s="4">
        <f t="shared" si="22"/>
        <v>0</v>
      </c>
      <c r="K346" s="77">
        <f t="shared" si="20"/>
        <v>0</v>
      </c>
      <c r="M346" s="26">
        <f>IFERROR(_xlfn.XLOOKUP(K346,'درآمد سود سهام'!$A$9:$A$9,'درآمد سود سهام'!$M$9:$M$9),0)</f>
        <v>0</v>
      </c>
      <c r="N346" s="26">
        <f>IFERROR(_xlfn.XLOOKUP(L346,'درآمد سود سهام'!$A$9:$A$9,'درآمد سود سهام'!$M$9:$M$9),0)</f>
        <v>0</v>
      </c>
      <c r="O346" s="26">
        <f>IFERROR(_xlfn.XLOOKUP(A346,'درآمد ناشی از تغییر قیمت  '!$A$7:$A$200,'درآمد ناشی از تغییر قیمت  '!$Q$7:$Q$200),0)</f>
        <v>0</v>
      </c>
      <c r="P346" s="4"/>
      <c r="Q346" s="26">
        <v>44926397</v>
      </c>
      <c r="R346" s="4"/>
      <c r="S346" s="4">
        <f t="shared" si="23"/>
        <v>44926397</v>
      </c>
      <c r="T346" s="185"/>
      <c r="U346" s="77">
        <f t="shared" si="21"/>
        <v>1.4831941484211894E-4</v>
      </c>
      <c r="Z346" s="66"/>
    </row>
    <row r="347" spans="1:26" s="179" customFormat="1" ht="30.75">
      <c r="A347" s="194" t="s">
        <v>561</v>
      </c>
      <c r="C347" s="26">
        <f>IFERROR(_xlfn.XLOOKUP(A347,'درآمد سود سهام'!$A$9:$A$9,'درآمد سود سهام'!$M$9:$M$9),0)</f>
        <v>0</v>
      </c>
      <c r="D347" s="4"/>
      <c r="E347" s="26">
        <f>IFERROR(_xlfn.XLOOKUP(A347,'درآمد ناشی از تغییر قیمت  '!$A$7:$A$200,'درآمد ناشی از تغییر قیمت  '!$I$7:$I$200),0)</f>
        <v>-232708000</v>
      </c>
      <c r="F347" s="4"/>
      <c r="G347" s="26">
        <v>214206346</v>
      </c>
      <c r="H347" s="4"/>
      <c r="I347" s="4">
        <f t="shared" si="22"/>
        <v>-18501654</v>
      </c>
      <c r="K347" s="77">
        <f t="shared" si="20"/>
        <v>-4.1892673111464698E-4</v>
      </c>
      <c r="M347" s="26">
        <f>IFERROR(_xlfn.XLOOKUP(K347,'درآمد سود سهام'!$A$9:$A$9,'درآمد سود سهام'!$M$9:$M$9),0)</f>
        <v>0</v>
      </c>
      <c r="N347" s="26">
        <f>IFERROR(_xlfn.XLOOKUP(L347,'درآمد سود سهام'!$A$9:$A$9,'درآمد سود سهام'!$M$9:$M$9),0)</f>
        <v>0</v>
      </c>
      <c r="O347" s="26">
        <f>IFERROR(_xlfn.XLOOKUP(A347,'درآمد ناشی از تغییر قیمت  '!$A$7:$A$200,'درآمد ناشی از تغییر قیمت  '!$Q$7:$Q$200),0)</f>
        <v>0</v>
      </c>
      <c r="P347" s="4"/>
      <c r="Q347" s="26">
        <v>213558163</v>
      </c>
      <c r="R347" s="4"/>
      <c r="S347" s="4">
        <f t="shared" si="23"/>
        <v>213558163</v>
      </c>
      <c r="T347" s="185"/>
      <c r="U347" s="77">
        <f t="shared" si="21"/>
        <v>7.0503810423341667E-4</v>
      </c>
      <c r="Z347" s="66"/>
    </row>
    <row r="348" spans="1:26" s="179" customFormat="1" ht="30.75">
      <c r="A348" s="194" t="s">
        <v>562</v>
      </c>
      <c r="C348" s="26">
        <f>IFERROR(_xlfn.XLOOKUP(A348,'درآمد سود سهام'!$A$9:$A$9,'درآمد سود سهام'!$M$9:$M$9),0)</f>
        <v>0</v>
      </c>
      <c r="D348" s="4"/>
      <c r="E348" s="26">
        <f>IFERROR(_xlfn.XLOOKUP(A348,'درآمد ناشی از تغییر قیمت  '!$A$7:$A$200,'درآمد ناشی از تغییر قیمت  '!$I$7:$I$200),0)</f>
        <v>-212537000</v>
      </c>
      <c r="F348" s="4"/>
      <c r="G348" s="26">
        <v>308700610</v>
      </c>
      <c r="H348" s="4"/>
      <c r="I348" s="4">
        <f t="shared" si="22"/>
        <v>96163610</v>
      </c>
      <c r="K348" s="77">
        <f t="shared" si="20"/>
        <v>2.1774002902380392E-3</v>
      </c>
      <c r="M348" s="26">
        <f>IFERROR(_xlfn.XLOOKUP(K348,'درآمد سود سهام'!$A$9:$A$9,'درآمد سود سهام'!$M$9:$M$9),0)</f>
        <v>0</v>
      </c>
      <c r="N348" s="26">
        <f>IFERROR(_xlfn.XLOOKUP(L348,'درآمد سود سهام'!$A$9:$A$9,'درآمد سود سهام'!$M$9:$M$9),0)</f>
        <v>0</v>
      </c>
      <c r="O348" s="26">
        <f>IFERROR(_xlfn.XLOOKUP(A348,'درآمد ناشی از تغییر قیمت  '!$A$7:$A$200,'درآمد ناشی از تغییر قیمت  '!$Q$7:$Q$200),0)</f>
        <v>0</v>
      </c>
      <c r="P348" s="4"/>
      <c r="Q348" s="26">
        <v>307730413</v>
      </c>
      <c r="R348" s="4"/>
      <c r="S348" s="4">
        <f t="shared" si="23"/>
        <v>307730413</v>
      </c>
      <c r="T348" s="185"/>
      <c r="U348" s="77">
        <f t="shared" si="21"/>
        <v>1.0159371290175705E-3</v>
      </c>
      <c r="Z348" s="66"/>
    </row>
    <row r="349" spans="1:26" s="179" customFormat="1" ht="30.75">
      <c r="A349" s="194" t="s">
        <v>563</v>
      </c>
      <c r="C349" s="26">
        <f>IFERROR(_xlfn.XLOOKUP(A349,'درآمد سود سهام'!$A$9:$A$9,'درآمد سود سهام'!$M$9:$M$9),0)</f>
        <v>0</v>
      </c>
      <c r="D349" s="4"/>
      <c r="E349" s="26">
        <f>IFERROR(_xlfn.XLOOKUP(A349,'درآمد ناشی از تغییر قیمت  '!$A$7:$A$200,'درآمد ناشی از تغییر قیمت  '!$I$7:$I$200),0)</f>
        <v>-42704000</v>
      </c>
      <c r="F349" s="4"/>
      <c r="G349" s="26">
        <v>26712586</v>
      </c>
      <c r="H349" s="4"/>
      <c r="I349" s="4">
        <f t="shared" si="22"/>
        <v>-15991414</v>
      </c>
      <c r="K349" s="77">
        <f t="shared" si="20"/>
        <v>-3.6208821075785989E-4</v>
      </c>
      <c r="M349" s="26">
        <f>IFERROR(_xlfn.XLOOKUP(K349,'درآمد سود سهام'!$A$9:$A$9,'درآمد سود سهام'!$M$9:$M$9),0)</f>
        <v>0</v>
      </c>
      <c r="N349" s="26">
        <f>IFERROR(_xlfn.XLOOKUP(L349,'درآمد سود سهام'!$A$9:$A$9,'درآمد سود سهام'!$M$9:$M$9),0)</f>
        <v>0</v>
      </c>
      <c r="O349" s="26">
        <f>IFERROR(_xlfn.XLOOKUP(A349,'درآمد ناشی از تغییر قیمت  '!$A$7:$A$200,'درآمد ناشی از تغییر قیمت  '!$Q$7:$Q$200),0)</f>
        <v>0</v>
      </c>
      <c r="P349" s="4"/>
      <c r="Q349" s="26">
        <v>26546009</v>
      </c>
      <c r="R349" s="4"/>
      <c r="S349" s="4">
        <f t="shared" si="23"/>
        <v>26546009</v>
      </c>
      <c r="T349" s="185"/>
      <c r="U349" s="77">
        <f t="shared" si="21"/>
        <v>8.7638644186704376E-5</v>
      </c>
      <c r="Z349" s="66"/>
    </row>
    <row r="350" spans="1:26" s="179" customFormat="1" ht="30.75">
      <c r="A350" s="194" t="s">
        <v>564</v>
      </c>
      <c r="C350" s="26">
        <f>IFERROR(_xlfn.XLOOKUP(A350,'درآمد سود سهام'!$A$9:$A$9,'درآمد سود سهام'!$M$9:$M$9),0)</f>
        <v>0</v>
      </c>
      <c r="D350" s="4"/>
      <c r="E350" s="26">
        <f>IFERROR(_xlfn.XLOOKUP(A350,'درآمد ناشی از تغییر قیمت  '!$A$7:$A$200,'درآمد ناشی از تغییر قیمت  '!$I$7:$I$200),0)</f>
        <v>-374278000</v>
      </c>
      <c r="F350" s="4"/>
      <c r="G350" s="26">
        <v>269040150</v>
      </c>
      <c r="H350" s="4"/>
      <c r="I350" s="4">
        <f t="shared" si="22"/>
        <v>-105237850</v>
      </c>
      <c r="K350" s="77">
        <f t="shared" si="20"/>
        <v>-2.3828652557243558E-3</v>
      </c>
      <c r="M350" s="26">
        <f>IFERROR(_xlfn.XLOOKUP(K350,'درآمد سود سهام'!$A$9:$A$9,'درآمد سود سهام'!$M$9:$M$9),0)</f>
        <v>0</v>
      </c>
      <c r="N350" s="26">
        <f>IFERROR(_xlfn.XLOOKUP(L350,'درآمد سود سهام'!$A$9:$A$9,'درآمد سود سهام'!$M$9:$M$9),0)</f>
        <v>0</v>
      </c>
      <c r="O350" s="26">
        <f>IFERROR(_xlfn.XLOOKUP(A350,'درآمد ناشی از تغییر قیمت  '!$A$7:$A$200,'درآمد ناشی از تغییر قیمت  '!$Q$7:$Q$200),0)</f>
        <v>0</v>
      </c>
      <c r="P350" s="4"/>
      <c r="Q350" s="26">
        <v>267620075</v>
      </c>
      <c r="R350" s="4"/>
      <c r="S350" s="4">
        <f t="shared" si="23"/>
        <v>267620075</v>
      </c>
      <c r="T350" s="185"/>
      <c r="U350" s="77">
        <f t="shared" si="21"/>
        <v>8.8351738787341406E-4</v>
      </c>
      <c r="Z350" s="66"/>
    </row>
    <row r="351" spans="1:26" s="179" customFormat="1" ht="30.75">
      <c r="A351" s="194" t="s">
        <v>565</v>
      </c>
      <c r="C351" s="26">
        <f>IFERROR(_xlfn.XLOOKUP(A351,'درآمد سود سهام'!$A$9:$A$9,'درآمد سود سهام'!$M$9:$M$9),0)</f>
        <v>0</v>
      </c>
      <c r="D351" s="4"/>
      <c r="E351" s="26">
        <f>IFERROR(_xlfn.XLOOKUP(A351,'درآمد ناشی از تغییر قیمت  '!$A$7:$A$200,'درآمد ناشی از تغییر قیمت  '!$I$7:$I$200),0)</f>
        <v>-37811000</v>
      </c>
      <c r="F351" s="4"/>
      <c r="G351" s="26">
        <v>27025682</v>
      </c>
      <c r="H351" s="4"/>
      <c r="I351" s="4">
        <f t="shared" si="22"/>
        <v>-10785318</v>
      </c>
      <c r="K351" s="77">
        <f t="shared" si="20"/>
        <v>-2.4420832936190254E-4</v>
      </c>
      <c r="M351" s="26">
        <f>IFERROR(_xlfn.XLOOKUP(K351,'درآمد سود سهام'!$A$9:$A$9,'درآمد سود سهام'!$M$9:$M$9),0)</f>
        <v>0</v>
      </c>
      <c r="N351" s="26">
        <f>IFERROR(_xlfn.XLOOKUP(L351,'درآمد سود سهام'!$A$9:$A$9,'درآمد سود سهام'!$M$9:$M$9),0)</f>
        <v>0</v>
      </c>
      <c r="O351" s="26">
        <f>IFERROR(_xlfn.XLOOKUP(A351,'درآمد ناشی از تغییر قیمت  '!$A$7:$A$200,'درآمد ناشی از تغییر قیمت  '!$Q$7:$Q$200),0)</f>
        <v>0</v>
      </c>
      <c r="P351" s="4"/>
      <c r="Q351" s="26">
        <v>26934654</v>
      </c>
      <c r="R351" s="4"/>
      <c r="S351" s="4">
        <f t="shared" si="23"/>
        <v>26934654</v>
      </c>
      <c r="T351" s="185"/>
      <c r="U351" s="77">
        <f t="shared" si="21"/>
        <v>8.8921711666638622E-5</v>
      </c>
      <c r="Z351" s="66"/>
    </row>
    <row r="352" spans="1:26" s="179" customFormat="1" ht="30.75">
      <c r="A352" s="194" t="s">
        <v>566</v>
      </c>
      <c r="C352" s="26">
        <f>IFERROR(_xlfn.XLOOKUP(A352,'درآمد سود سهام'!$A$9:$A$9,'درآمد سود سهام'!$M$9:$M$9),0)</f>
        <v>0</v>
      </c>
      <c r="D352" s="4"/>
      <c r="E352" s="26">
        <f>IFERROR(_xlfn.XLOOKUP(A352,'درآمد ناشی از تغییر قیمت  '!$A$7:$A$200,'درآمد ناشی از تغییر قیمت  '!$I$7:$I$200),0)</f>
        <v>-2125665000</v>
      </c>
      <c r="F352" s="4"/>
      <c r="G352" s="26">
        <v>1555268809</v>
      </c>
      <c r="H352" s="4"/>
      <c r="I352" s="4">
        <f t="shared" si="22"/>
        <v>-570396191</v>
      </c>
      <c r="K352" s="77">
        <f t="shared" si="20"/>
        <v>-1.2915289180949759E-2</v>
      </c>
      <c r="M352" s="26">
        <f>IFERROR(_xlfn.XLOOKUP(K352,'درآمد سود سهام'!$A$9:$A$9,'درآمد سود سهام'!$M$9:$M$9),0)</f>
        <v>0</v>
      </c>
      <c r="N352" s="26">
        <f>IFERROR(_xlfn.XLOOKUP(L352,'درآمد سود سهام'!$A$9:$A$9,'درآمد سود سهام'!$M$9:$M$9),0)</f>
        <v>0</v>
      </c>
      <c r="O352" s="26">
        <f>IFERROR(_xlfn.XLOOKUP(A352,'درآمد ناشی از تغییر قیمت  '!$A$7:$A$200,'درآمد ناشی از تغییر قیمت  '!$Q$7:$Q$200),0)</f>
        <v>0</v>
      </c>
      <c r="P352" s="4"/>
      <c r="Q352" s="26">
        <v>1551556327</v>
      </c>
      <c r="R352" s="4"/>
      <c r="S352" s="4">
        <f t="shared" si="23"/>
        <v>1551556327</v>
      </c>
      <c r="T352" s="185"/>
      <c r="U352" s="77">
        <f t="shared" si="21"/>
        <v>5.1222876055524186E-3</v>
      </c>
      <c r="Z352" s="66"/>
    </row>
    <row r="353" spans="1:26" s="179" customFormat="1" ht="30.75">
      <c r="A353" s="194" t="s">
        <v>567</v>
      </c>
      <c r="C353" s="26">
        <f>IFERROR(_xlfn.XLOOKUP(A353,'درآمد سود سهام'!$A$9:$A$9,'درآمد سود سهام'!$M$9:$M$9),0)</f>
        <v>0</v>
      </c>
      <c r="D353" s="4"/>
      <c r="E353" s="26">
        <f>IFERROR(_xlfn.XLOOKUP(A353,'درآمد ناشی از تغییر قیمت  '!$A$7:$A$200,'درآمد ناشی از تغییر قیمت  '!$I$7:$I$200),0)</f>
        <v>-1768776451</v>
      </c>
      <c r="F353" s="4"/>
      <c r="G353" s="26">
        <v>356596846</v>
      </c>
      <c r="H353" s="4"/>
      <c r="I353" s="4">
        <f t="shared" si="22"/>
        <v>-1412179605</v>
      </c>
      <c r="K353" s="77">
        <f t="shared" si="20"/>
        <v>-3.1975508009685155E-2</v>
      </c>
      <c r="M353" s="26">
        <f>IFERROR(_xlfn.XLOOKUP(K353,'درآمد سود سهام'!$A$9:$A$9,'درآمد سود سهام'!$M$9:$M$9),0)</f>
        <v>0</v>
      </c>
      <c r="N353" s="26">
        <f>IFERROR(_xlfn.XLOOKUP(L353,'درآمد سود سهام'!$A$9:$A$9,'درآمد سود سهام'!$M$9:$M$9),0)</f>
        <v>0</v>
      </c>
      <c r="O353" s="26">
        <f>IFERROR(_xlfn.XLOOKUP(A353,'درآمد ناشی از تغییر قیمت  '!$A$7:$A$200,'درآمد ناشی از تغییر قیمت  '!$Q$7:$Q$200),0)</f>
        <v>0</v>
      </c>
      <c r="P353" s="4"/>
      <c r="Q353" s="26">
        <v>353521315</v>
      </c>
      <c r="R353" s="4"/>
      <c r="S353" s="4">
        <f t="shared" si="23"/>
        <v>353521315</v>
      </c>
      <c r="T353" s="185"/>
      <c r="U353" s="77">
        <f t="shared" si="21"/>
        <v>1.1671106092709016E-3</v>
      </c>
      <c r="Z353" s="66"/>
    </row>
    <row r="354" spans="1:26" s="179" customFormat="1" ht="30.75">
      <c r="A354" s="194" t="s">
        <v>568</v>
      </c>
      <c r="C354" s="26">
        <f>IFERROR(_xlfn.XLOOKUP(A354,'درآمد سود سهام'!$A$9:$A$9,'درآمد سود سهام'!$M$9:$M$9),0)</f>
        <v>0</v>
      </c>
      <c r="D354" s="4"/>
      <c r="E354" s="26">
        <f>IFERROR(_xlfn.XLOOKUP(A354,'درآمد ناشی از تغییر قیمت  '!$A$7:$A$200,'درآمد ناشی از تغییر قیمت  '!$I$7:$I$200),0)</f>
        <v>-20592000</v>
      </c>
      <c r="F354" s="4"/>
      <c r="G354" s="26">
        <v>38888691</v>
      </c>
      <c r="H354" s="4"/>
      <c r="I354" s="4">
        <f t="shared" si="22"/>
        <v>18296691</v>
      </c>
      <c r="K354" s="77">
        <f t="shared" si="20"/>
        <v>4.1428582281588343E-4</v>
      </c>
      <c r="M354" s="26">
        <f>IFERROR(_xlfn.XLOOKUP(K354,'درآمد سود سهام'!$A$9:$A$9,'درآمد سود سهام'!$M$9:$M$9),0)</f>
        <v>0</v>
      </c>
      <c r="N354" s="26">
        <f>IFERROR(_xlfn.XLOOKUP(L354,'درآمد سود سهام'!$A$9:$A$9,'درآمد سود سهام'!$M$9:$M$9),0)</f>
        <v>0</v>
      </c>
      <c r="O354" s="26">
        <f>IFERROR(_xlfn.XLOOKUP(A354,'درآمد ناشی از تغییر قیمت  '!$A$7:$A$200,'درآمد ناشی از تغییر قیمت  '!$Q$7:$Q$200),0)</f>
        <v>0</v>
      </c>
      <c r="P354" s="4"/>
      <c r="Q354" s="26">
        <v>38714390</v>
      </c>
      <c r="R354" s="4"/>
      <c r="S354" s="4">
        <f t="shared" si="23"/>
        <v>38714390</v>
      </c>
      <c r="T354" s="185"/>
      <c r="U354" s="77">
        <f t="shared" si="21"/>
        <v>1.2781117681815395E-4</v>
      </c>
      <c r="Z354" s="66"/>
    </row>
    <row r="355" spans="1:26" s="179" customFormat="1" ht="30.75">
      <c r="A355" s="194" t="s">
        <v>569</v>
      </c>
      <c r="C355" s="26">
        <f>IFERROR(_xlfn.XLOOKUP(A355,'درآمد سود سهام'!$A$9:$A$9,'درآمد سود سهام'!$M$9:$M$9),0)</f>
        <v>0</v>
      </c>
      <c r="D355" s="4"/>
      <c r="E355" s="26">
        <f>IFERROR(_xlfn.XLOOKUP(A355,'درآمد ناشی از تغییر قیمت  '!$A$7:$A$200,'درآمد ناشی از تغییر قیمت  '!$I$7:$I$200),0)</f>
        <v>-138308000</v>
      </c>
      <c r="F355" s="4"/>
      <c r="G355" s="26">
        <v>56733879</v>
      </c>
      <c r="H355" s="4"/>
      <c r="I355" s="4">
        <f t="shared" si="22"/>
        <v>-81574121</v>
      </c>
      <c r="K355" s="77">
        <f t="shared" si="20"/>
        <v>-1.8470553959165313E-3</v>
      </c>
      <c r="M355" s="26">
        <f>IFERROR(_xlfn.XLOOKUP(K355,'درآمد سود سهام'!$A$9:$A$9,'درآمد سود سهام'!$M$9:$M$9),0)</f>
        <v>0</v>
      </c>
      <c r="N355" s="26">
        <f>IFERROR(_xlfn.XLOOKUP(L355,'درآمد سود سهام'!$A$9:$A$9,'درآمد سود سهام'!$M$9:$M$9),0)</f>
        <v>0</v>
      </c>
      <c r="O355" s="26">
        <f>IFERROR(_xlfn.XLOOKUP(A355,'درآمد ناشی از تغییر قیمت  '!$A$7:$A$200,'درآمد ناشی از تغییر قیمت  '!$Q$7:$Q$200),0)</f>
        <v>0</v>
      </c>
      <c r="P355" s="4"/>
      <c r="Q355" s="26">
        <v>56577928</v>
      </c>
      <c r="R355" s="4"/>
      <c r="S355" s="4">
        <f t="shared" si="23"/>
        <v>56577928</v>
      </c>
      <c r="T355" s="185"/>
      <c r="U355" s="77">
        <f t="shared" si="21"/>
        <v>1.8678562569661523E-4</v>
      </c>
      <c r="Z355" s="66"/>
    </row>
    <row r="356" spans="1:26" s="179" customFormat="1" ht="30.75">
      <c r="A356" s="194" t="s">
        <v>570</v>
      </c>
      <c r="C356" s="26">
        <f>IFERROR(_xlfn.XLOOKUP(A356,'درآمد سود سهام'!$A$9:$A$9,'درآمد سود سهام'!$M$9:$M$9),0)</f>
        <v>0</v>
      </c>
      <c r="D356" s="4"/>
      <c r="E356" s="26">
        <f>IFERROR(_xlfn.XLOOKUP(A356,'درآمد ناشی از تغییر قیمت  '!$A$7:$A$200,'درآمد ناشی از تغییر قیمت  '!$I$7:$I$200),0)</f>
        <v>-437845000</v>
      </c>
      <c r="F356" s="4"/>
      <c r="G356" s="26">
        <v>508779840</v>
      </c>
      <c r="H356" s="4"/>
      <c r="I356" s="4">
        <f t="shared" si="22"/>
        <v>70934840</v>
      </c>
      <c r="K356" s="77">
        <f t="shared" si="20"/>
        <v>1.6061537332467955E-3</v>
      </c>
      <c r="M356" s="26">
        <f>IFERROR(_xlfn.XLOOKUP(K356,'درآمد سود سهام'!$A$9:$A$9,'درآمد سود سهام'!$M$9:$M$9),0)</f>
        <v>0</v>
      </c>
      <c r="N356" s="26">
        <f>IFERROR(_xlfn.XLOOKUP(L356,'درآمد سود سهام'!$A$9:$A$9,'درآمد سود سهام'!$M$9:$M$9),0)</f>
        <v>0</v>
      </c>
      <c r="O356" s="26">
        <f>IFERROR(_xlfn.XLOOKUP(A356,'درآمد ناشی از تغییر قیمت  '!$A$7:$A$200,'درآمد ناشی از تغییر قیمت  '!$Q$7:$Q$200),0)</f>
        <v>0</v>
      </c>
      <c r="P356" s="4"/>
      <c r="Q356" s="26">
        <v>508348154</v>
      </c>
      <c r="R356" s="4"/>
      <c r="S356" s="4">
        <f t="shared" si="23"/>
        <v>508348154</v>
      </c>
      <c r="T356" s="185"/>
      <c r="U356" s="77">
        <f t="shared" si="21"/>
        <v>1.6782538946390774E-3</v>
      </c>
      <c r="Z356" s="66"/>
    </row>
    <row r="357" spans="1:26" s="179" customFormat="1" ht="30.75">
      <c r="A357" s="194" t="s">
        <v>698</v>
      </c>
      <c r="C357" s="26">
        <f>IFERROR(_xlfn.XLOOKUP(A357,'درآمد سود سهام'!$A$9:$A$9,'درآمد سود سهام'!$M$9:$M$9),0)</f>
        <v>0</v>
      </c>
      <c r="D357" s="4"/>
      <c r="E357" s="26">
        <f>IFERROR(_xlfn.XLOOKUP(A357,'درآمد ناشی از تغییر قیمت  '!$A$7:$A$200,'درآمد ناشی از تغییر قیمت  '!$I$7:$I$200),0)</f>
        <v>0</v>
      </c>
      <c r="F357" s="4"/>
      <c r="G357" s="26">
        <v>0</v>
      </c>
      <c r="H357" s="4"/>
      <c r="I357" s="4">
        <f t="shared" si="22"/>
        <v>0</v>
      </c>
      <c r="K357" s="77">
        <f t="shared" si="20"/>
        <v>0</v>
      </c>
      <c r="M357" s="26">
        <f>IFERROR(_xlfn.XLOOKUP(K357,'درآمد سود سهام'!$A$9:$A$9,'درآمد سود سهام'!$M$9:$M$9),0)</f>
        <v>0</v>
      </c>
      <c r="N357" s="26">
        <f>IFERROR(_xlfn.XLOOKUP(L357,'درآمد سود سهام'!$A$9:$A$9,'درآمد سود سهام'!$M$9:$M$9),0)</f>
        <v>0</v>
      </c>
      <c r="O357" s="26">
        <f>IFERROR(_xlfn.XLOOKUP(A357,'درآمد ناشی از تغییر قیمت  '!$A$7:$A$200,'درآمد ناشی از تغییر قیمت  '!$Q$7:$Q$200),0)</f>
        <v>0</v>
      </c>
      <c r="P357" s="4"/>
      <c r="Q357" s="26">
        <v>416359055</v>
      </c>
      <c r="R357" s="4"/>
      <c r="S357" s="4">
        <f t="shared" si="23"/>
        <v>416359055</v>
      </c>
      <c r="T357" s="185"/>
      <c r="U357" s="77">
        <f t="shared" si="21"/>
        <v>1.3745622957883228E-3</v>
      </c>
      <c r="Z357" s="66"/>
    </row>
    <row r="358" spans="1:26" s="179" customFormat="1" ht="30.75">
      <c r="A358" s="194" t="s">
        <v>703</v>
      </c>
      <c r="C358" s="26">
        <f>IFERROR(_xlfn.XLOOKUP(A358,'درآمد سود سهام'!$A$9:$A$9,'درآمد سود سهام'!$M$9:$M$9),0)</f>
        <v>0</v>
      </c>
      <c r="D358" s="4"/>
      <c r="E358" s="26">
        <f>IFERROR(_xlfn.XLOOKUP(A358,'درآمد ناشی از تغییر قیمت  '!$A$7:$A$200,'درآمد ناشی از تغییر قیمت  '!$I$7:$I$200),0)</f>
        <v>0</v>
      </c>
      <c r="F358" s="4"/>
      <c r="G358" s="26">
        <v>0</v>
      </c>
      <c r="H358" s="4"/>
      <c r="I358" s="4">
        <f t="shared" si="22"/>
        <v>0</v>
      </c>
      <c r="K358" s="77">
        <f t="shared" si="20"/>
        <v>0</v>
      </c>
      <c r="M358" s="26">
        <f>IFERROR(_xlfn.XLOOKUP(K358,'درآمد سود سهام'!$A$9:$A$9,'درآمد سود سهام'!$M$9:$M$9),0)</f>
        <v>0</v>
      </c>
      <c r="N358" s="26">
        <f>IFERROR(_xlfn.XLOOKUP(L358,'درآمد سود سهام'!$A$9:$A$9,'درآمد سود سهام'!$M$9:$M$9),0)</f>
        <v>0</v>
      </c>
      <c r="O358" s="26">
        <f>IFERROR(_xlfn.XLOOKUP(A358,'درآمد ناشی از تغییر قیمت  '!$A$7:$A$200,'درآمد ناشی از تغییر قیمت  '!$Q$7:$Q$200),0)</f>
        <v>0</v>
      </c>
      <c r="P358" s="4"/>
      <c r="Q358" s="26">
        <v>33475713</v>
      </c>
      <c r="R358" s="4"/>
      <c r="S358" s="4">
        <f t="shared" si="23"/>
        <v>33475713</v>
      </c>
      <c r="T358" s="185"/>
      <c r="U358" s="77">
        <f t="shared" si="21"/>
        <v>1.1051627762588471E-4</v>
      </c>
      <c r="Z358" s="66"/>
    </row>
    <row r="359" spans="1:26" s="179" customFormat="1" ht="61.5">
      <c r="A359" s="194" t="s">
        <v>359</v>
      </c>
      <c r="C359" s="26">
        <f>IFERROR(_xlfn.XLOOKUP(A359,'درآمد سود سهام'!$A$9:$A$9,'درآمد سود سهام'!$M$9:$M$9),0)</f>
        <v>0</v>
      </c>
      <c r="D359" s="4"/>
      <c r="E359" s="26">
        <f>IFERROR(_xlfn.XLOOKUP(A359,'درآمد ناشی از تغییر قیمت  '!$A$7:$A$200,'درآمد ناشی از تغییر قیمت  '!$I$7:$I$200),0)</f>
        <v>185299950</v>
      </c>
      <c r="F359" s="4"/>
      <c r="G359" s="26">
        <v>-14302833</v>
      </c>
      <c r="H359" s="4"/>
      <c r="I359" s="4">
        <f t="shared" si="22"/>
        <v>170997117</v>
      </c>
      <c r="K359" s="77">
        <f t="shared" si="20"/>
        <v>3.8718302296021118E-3</v>
      </c>
      <c r="M359" s="26">
        <f>IFERROR(_xlfn.XLOOKUP(K359,'درآمد سود سهام'!$A$9:$A$9,'درآمد سود سهام'!$M$9:$M$9),0)</f>
        <v>0</v>
      </c>
      <c r="N359" s="26">
        <f>IFERROR(_xlfn.XLOOKUP(L359,'درآمد سود سهام'!$A$9:$A$9,'درآمد سود سهام'!$M$9:$M$9),0)</f>
        <v>0</v>
      </c>
      <c r="O359" s="26">
        <f>IFERROR(_xlfn.XLOOKUP(A359,'درآمد ناشی از تغییر قیمت  '!$A$7:$A$200,'درآمد ناشی از تغییر قیمت  '!$Q$7:$Q$200),0)</f>
        <v>0</v>
      </c>
      <c r="P359" s="4"/>
      <c r="Q359" s="26">
        <v>-14436033</v>
      </c>
      <c r="R359" s="4"/>
      <c r="S359" s="4">
        <f t="shared" si="23"/>
        <v>-14436033</v>
      </c>
      <c r="T359" s="185"/>
      <c r="U359" s="77">
        <f t="shared" si="21"/>
        <v>-4.7658929052368006E-5</v>
      </c>
      <c r="Z359" s="66"/>
    </row>
    <row r="360" spans="1:26" s="179" customFormat="1" ht="61.5">
      <c r="A360" s="194" t="s">
        <v>337</v>
      </c>
      <c r="C360" s="26">
        <f>IFERROR(_xlfn.XLOOKUP(A360,'درآمد سود سهام'!$A$9:$A$9,'درآمد سود سهام'!$M$9:$M$9),0)</f>
        <v>0</v>
      </c>
      <c r="D360" s="4"/>
      <c r="E360" s="26">
        <f>IFERROR(_xlfn.XLOOKUP(A360,'درآمد ناشی از تغییر قیمت  '!$A$7:$A$200,'درآمد ناشی از تغییر قیمت  '!$I$7:$I$200),0)</f>
        <v>1485263290</v>
      </c>
      <c r="F360" s="4"/>
      <c r="G360" s="26">
        <v>-71785021</v>
      </c>
      <c r="H360" s="4"/>
      <c r="I360" s="4">
        <f t="shared" si="22"/>
        <v>1413478269</v>
      </c>
      <c r="K360" s="77">
        <f t="shared" si="20"/>
        <v>3.20049132220157E-2</v>
      </c>
      <c r="M360" s="26">
        <f>IFERROR(_xlfn.XLOOKUP(K360,'درآمد سود سهام'!$A$9:$A$9,'درآمد سود سهام'!$M$9:$M$9),0)</f>
        <v>0</v>
      </c>
      <c r="N360" s="26">
        <f>IFERROR(_xlfn.XLOOKUP(L360,'درآمد سود سهام'!$A$9:$A$9,'درآمد سود سهام'!$M$9:$M$9),0)</f>
        <v>0</v>
      </c>
      <c r="O360" s="26">
        <f>IFERROR(_xlfn.XLOOKUP(A360,'درآمد ناشی از تغییر قیمت  '!$A$7:$A$200,'درآمد ناشی از تغییر قیمت  '!$Q$7:$Q$200),0)</f>
        <v>0</v>
      </c>
      <c r="P360" s="4"/>
      <c r="Q360" s="26">
        <v>-72806221</v>
      </c>
      <c r="R360" s="4"/>
      <c r="S360" s="4">
        <f t="shared" si="23"/>
        <v>-72806221</v>
      </c>
      <c r="T360" s="185"/>
      <c r="U360" s="77">
        <f t="shared" si="21"/>
        <v>-2.4036149828765463E-4</v>
      </c>
      <c r="Z360" s="66"/>
    </row>
    <row r="361" spans="1:26" s="179" customFormat="1" ht="30.75">
      <c r="A361" s="194" t="s">
        <v>571</v>
      </c>
      <c r="C361" s="26">
        <f>IFERROR(_xlfn.XLOOKUP(A361,'درآمد سود سهام'!$A$9:$A$9,'درآمد سود سهام'!$M$9:$M$9),0)</f>
        <v>0</v>
      </c>
      <c r="D361" s="4"/>
      <c r="E361" s="26">
        <f>IFERROR(_xlfn.XLOOKUP(A361,'درآمد ناشی از تغییر قیمت  '!$A$7:$A$200,'درآمد ناشی از تغییر قیمت  '!$I$7:$I$200),0)</f>
        <v>-49514000</v>
      </c>
      <c r="F361" s="4"/>
      <c r="G361" s="26">
        <v>500498044</v>
      </c>
      <c r="H361" s="4"/>
      <c r="I361" s="4">
        <f t="shared" si="22"/>
        <v>450984044</v>
      </c>
      <c r="K361" s="77">
        <f t="shared" si="20"/>
        <v>1.0211480083768949E-2</v>
      </c>
      <c r="M361" s="26">
        <f>IFERROR(_xlfn.XLOOKUP(K361,'درآمد سود سهام'!$A$9:$A$9,'درآمد سود سهام'!$M$9:$M$9),0)</f>
        <v>0</v>
      </c>
      <c r="N361" s="26">
        <f>IFERROR(_xlfn.XLOOKUP(L361,'درآمد سود سهام'!$A$9:$A$9,'درآمد سود سهام'!$M$9:$M$9),0)</f>
        <v>0</v>
      </c>
      <c r="O361" s="26">
        <f>IFERROR(_xlfn.XLOOKUP(A361,'درآمد ناشی از تغییر قیمت  '!$A$7:$A$200,'درآمد ناشی از تغییر قیمت  '!$Q$7:$Q$200),0)</f>
        <v>0</v>
      </c>
      <c r="P361" s="4"/>
      <c r="Q361" s="26">
        <v>499421734</v>
      </c>
      <c r="R361" s="4"/>
      <c r="S361" s="4">
        <f t="shared" si="23"/>
        <v>499421734</v>
      </c>
      <c r="T361" s="185"/>
      <c r="U361" s="77">
        <f t="shared" si="21"/>
        <v>1.648784329317937E-3</v>
      </c>
      <c r="Z361" s="66"/>
    </row>
    <row r="362" spans="1:26" s="179" customFormat="1" ht="30.75">
      <c r="A362" s="194" t="s">
        <v>572</v>
      </c>
      <c r="C362" s="26">
        <f>IFERROR(_xlfn.XLOOKUP(A362,'درآمد سود سهام'!$A$9:$A$9,'درآمد سود سهام'!$M$9:$M$9),0)</f>
        <v>0</v>
      </c>
      <c r="D362" s="4"/>
      <c r="E362" s="26">
        <f>IFERROR(_xlfn.XLOOKUP(A362,'درآمد ناشی از تغییر قیمت  '!$A$7:$A$200,'درآمد ناشی از تغییر قیمت  '!$I$7:$I$200),0)</f>
        <v>27162000</v>
      </c>
      <c r="F362" s="4"/>
      <c r="G362" s="26">
        <v>24935474</v>
      </c>
      <c r="H362" s="4"/>
      <c r="I362" s="4">
        <f t="shared" si="22"/>
        <v>52097474</v>
      </c>
      <c r="K362" s="77">
        <f t="shared" si="20"/>
        <v>1.1796255881852678E-3</v>
      </c>
      <c r="M362" s="26">
        <f>IFERROR(_xlfn.XLOOKUP(K362,'درآمد سود سهام'!$A$9:$A$9,'درآمد سود سهام'!$M$9:$M$9),0)</f>
        <v>0</v>
      </c>
      <c r="N362" s="26">
        <f>IFERROR(_xlfn.XLOOKUP(L362,'درآمد سود سهام'!$A$9:$A$9,'درآمد سود سهام'!$M$9:$M$9),0)</f>
        <v>0</v>
      </c>
      <c r="O362" s="26">
        <f>IFERROR(_xlfn.XLOOKUP(A362,'درآمد ناشی از تغییر قیمت  '!$A$7:$A$200,'درآمد ناشی از تغییر قیمت  '!$Q$7:$Q$200),0)</f>
        <v>0</v>
      </c>
      <c r="P362" s="4"/>
      <c r="Q362" s="26">
        <v>24885140</v>
      </c>
      <c r="R362" s="4"/>
      <c r="S362" s="4">
        <f t="shared" si="23"/>
        <v>24885140</v>
      </c>
      <c r="T362" s="185"/>
      <c r="U362" s="77">
        <f t="shared" si="21"/>
        <v>8.2155473163454613E-5</v>
      </c>
      <c r="Z362" s="66"/>
    </row>
    <row r="363" spans="1:26" s="179" customFormat="1" ht="30.75">
      <c r="A363" s="194" t="s">
        <v>573</v>
      </c>
      <c r="C363" s="26">
        <f>IFERROR(_xlfn.XLOOKUP(A363,'درآمد سود سهام'!$A$9:$A$9,'درآمد سود سهام'!$M$9:$M$9),0)</f>
        <v>0</v>
      </c>
      <c r="D363" s="4"/>
      <c r="E363" s="26">
        <f>IFERROR(_xlfn.XLOOKUP(A363,'درآمد ناشی از تغییر قیمت  '!$A$7:$A$200,'درآمد ناشی از تغییر قیمت  '!$I$7:$I$200),0)</f>
        <v>-5946000</v>
      </c>
      <c r="F363" s="4"/>
      <c r="G363" s="26">
        <v>17278260</v>
      </c>
      <c r="H363" s="4"/>
      <c r="I363" s="4">
        <f t="shared" si="22"/>
        <v>11332260</v>
      </c>
      <c r="K363" s="77">
        <f t="shared" si="20"/>
        <v>2.5659255318153008E-4</v>
      </c>
      <c r="M363" s="26">
        <f>IFERROR(_xlfn.XLOOKUP(K363,'درآمد سود سهام'!$A$9:$A$9,'درآمد سود سهام'!$M$9:$M$9),0)</f>
        <v>0</v>
      </c>
      <c r="N363" s="26">
        <f>IFERROR(_xlfn.XLOOKUP(L363,'درآمد سود سهام'!$A$9:$A$9,'درآمد سود سهام'!$M$9:$M$9),0)</f>
        <v>0</v>
      </c>
      <c r="O363" s="26">
        <f>IFERROR(_xlfn.XLOOKUP(A363,'درآمد ناشی از تغییر قیمت  '!$A$7:$A$200,'درآمد ناشی از تغییر قیمت  '!$Q$7:$Q$200),0)</f>
        <v>0</v>
      </c>
      <c r="P363" s="4"/>
      <c r="Q363" s="26">
        <v>17257587</v>
      </c>
      <c r="R363" s="4"/>
      <c r="S363" s="4">
        <f t="shared" si="23"/>
        <v>17257587</v>
      </c>
      <c r="T363" s="185"/>
      <c r="U363" s="77">
        <f t="shared" si="21"/>
        <v>5.6973970234625292E-5</v>
      </c>
      <c r="Z363" s="66"/>
    </row>
    <row r="364" spans="1:26" s="179" customFormat="1" ht="30.75">
      <c r="A364" s="194" t="s">
        <v>574</v>
      </c>
      <c r="C364" s="26">
        <f>IFERROR(_xlfn.XLOOKUP(A364,'درآمد سود سهام'!$A$9:$A$9,'درآمد سود سهام'!$M$9:$M$9),0)</f>
        <v>0</v>
      </c>
      <c r="D364" s="4"/>
      <c r="E364" s="26">
        <f>IFERROR(_xlfn.XLOOKUP(A364,'درآمد ناشی از تغییر قیمت  '!$A$7:$A$200,'درآمد ناشی از تغییر قیمت  '!$I$7:$I$200),0)</f>
        <v>-2508000</v>
      </c>
      <c r="F364" s="4"/>
      <c r="G364" s="26">
        <v>10316726</v>
      </c>
      <c r="H364" s="4"/>
      <c r="I364" s="4">
        <f t="shared" si="22"/>
        <v>7808726</v>
      </c>
      <c r="K364" s="77">
        <f t="shared" si="20"/>
        <v>1.7681035746047098E-4</v>
      </c>
      <c r="M364" s="26">
        <f>IFERROR(_xlfn.XLOOKUP(K364,'درآمد سود سهام'!$A$9:$A$9,'درآمد سود سهام'!$M$9:$M$9),0)</f>
        <v>0</v>
      </c>
      <c r="N364" s="26">
        <f>IFERROR(_xlfn.XLOOKUP(L364,'درآمد سود سهام'!$A$9:$A$9,'درآمد سود سهام'!$M$9:$M$9),0)</f>
        <v>0</v>
      </c>
      <c r="O364" s="26">
        <f>IFERROR(_xlfn.XLOOKUP(A364,'درآمد ناشی از تغییر قیمت  '!$A$7:$A$200,'درآمد ناشی از تغییر قیمت  '!$Q$7:$Q$200),0)</f>
        <v>0</v>
      </c>
      <c r="P364" s="4"/>
      <c r="Q364" s="26">
        <v>10306581</v>
      </c>
      <c r="R364" s="4"/>
      <c r="S364" s="4">
        <f t="shared" si="23"/>
        <v>10306581</v>
      </c>
      <c r="T364" s="185"/>
      <c r="U364" s="77">
        <f t="shared" si="21"/>
        <v>3.4026010653445034E-5</v>
      </c>
      <c r="Z364" s="66"/>
    </row>
    <row r="365" spans="1:26" s="179" customFormat="1" ht="30.75">
      <c r="A365" s="194" t="s">
        <v>342</v>
      </c>
      <c r="C365" s="26">
        <f>IFERROR(_xlfn.XLOOKUP(A365,'درآمد سود سهام'!$A$9:$A$9,'درآمد سود سهام'!$M$9:$M$9),0)</f>
        <v>0</v>
      </c>
      <c r="D365" s="4"/>
      <c r="E365" s="26">
        <f>IFERROR(_xlfn.XLOOKUP(A365,'درآمد ناشی از تغییر قیمت  '!$A$7:$A$200,'درآمد ناشی از تغییر قیمت  '!$I$7:$I$200),0)</f>
        <v>0</v>
      </c>
      <c r="F365" s="4"/>
      <c r="G365" s="26">
        <v>0</v>
      </c>
      <c r="H365" s="4"/>
      <c r="I365" s="4">
        <f t="shared" si="22"/>
        <v>0</v>
      </c>
      <c r="K365" s="77">
        <f t="shared" si="20"/>
        <v>0</v>
      </c>
      <c r="M365" s="26">
        <f>IFERROR(_xlfn.XLOOKUP(K365,'درآمد سود سهام'!$A$9:$A$9,'درآمد سود سهام'!$M$9:$M$9),0)</f>
        <v>0</v>
      </c>
      <c r="N365" s="26">
        <f>IFERROR(_xlfn.XLOOKUP(L365,'درآمد سود سهام'!$A$9:$A$9,'درآمد سود سهام'!$M$9:$M$9),0)</f>
        <v>0</v>
      </c>
      <c r="O365" s="26">
        <f>IFERROR(_xlfn.XLOOKUP(A365,'درآمد ناشی از تغییر قیمت  '!$A$7:$A$200,'درآمد ناشی از تغییر قیمت  '!$Q$7:$Q$200),0)</f>
        <v>0</v>
      </c>
      <c r="P365" s="4"/>
      <c r="Q365" s="26">
        <v>-56622862</v>
      </c>
      <c r="R365" s="4"/>
      <c r="S365" s="4">
        <f t="shared" si="23"/>
        <v>-56622862</v>
      </c>
      <c r="T365" s="185"/>
      <c r="U365" s="77">
        <f t="shared" si="21"/>
        <v>-1.8693397021190132E-4</v>
      </c>
      <c r="Z365" s="66"/>
    </row>
    <row r="366" spans="1:26" s="179" customFormat="1" ht="30.75">
      <c r="A366" s="194" t="s">
        <v>364</v>
      </c>
      <c r="C366" s="26">
        <f>IFERROR(_xlfn.XLOOKUP(A366,'درآمد سود سهام'!$A$9:$A$9,'درآمد سود سهام'!$M$9:$M$9),0)</f>
        <v>0</v>
      </c>
      <c r="D366" s="4"/>
      <c r="E366" s="26">
        <f>IFERROR(_xlfn.XLOOKUP(A366,'درآمد ناشی از تغییر قیمت  '!$A$7:$A$200,'درآمد ناشی از تغییر قیمت  '!$I$7:$I$200),0)</f>
        <v>0</v>
      </c>
      <c r="F366" s="4"/>
      <c r="G366" s="26">
        <v>0</v>
      </c>
      <c r="H366" s="4"/>
      <c r="I366" s="4">
        <f t="shared" si="22"/>
        <v>0</v>
      </c>
      <c r="K366" s="77">
        <f t="shared" si="20"/>
        <v>0</v>
      </c>
      <c r="M366" s="26">
        <f>IFERROR(_xlfn.XLOOKUP(K366,'درآمد سود سهام'!$A$9:$A$9,'درآمد سود سهام'!$M$9:$M$9),0)</f>
        <v>0</v>
      </c>
      <c r="N366" s="26">
        <f>IFERROR(_xlfn.XLOOKUP(L366,'درآمد سود سهام'!$A$9:$A$9,'درآمد سود سهام'!$M$9:$M$9),0)</f>
        <v>0</v>
      </c>
      <c r="O366" s="26">
        <f>IFERROR(_xlfn.XLOOKUP(A366,'درآمد ناشی از تغییر قیمت  '!$A$7:$A$200,'درآمد ناشی از تغییر قیمت  '!$Q$7:$Q$200),0)</f>
        <v>0</v>
      </c>
      <c r="P366" s="4"/>
      <c r="Q366" s="26">
        <v>-89840301</v>
      </c>
      <c r="R366" s="4"/>
      <c r="S366" s="4">
        <f t="shared" si="23"/>
        <v>-89840301</v>
      </c>
      <c r="T366" s="185"/>
      <c r="U366" s="77">
        <f t="shared" si="21"/>
        <v>-2.9659758545871889E-4</v>
      </c>
      <c r="Z366" s="66"/>
    </row>
    <row r="367" spans="1:26" s="179" customFormat="1" ht="30.75">
      <c r="A367" s="194" t="s">
        <v>445</v>
      </c>
      <c r="C367" s="26">
        <f>IFERROR(_xlfn.XLOOKUP(A367,'درآمد سود سهام'!$A$9:$A$9,'درآمد سود سهام'!$M$9:$M$9),0)</f>
        <v>0</v>
      </c>
      <c r="D367" s="4"/>
      <c r="E367" s="26">
        <f>IFERROR(_xlfn.XLOOKUP(A367,'درآمد ناشی از تغییر قیمت  '!$A$7:$A$200,'درآمد ناشی از تغییر قیمت  '!$I$7:$I$200),0)</f>
        <v>0</v>
      </c>
      <c r="F367" s="4"/>
      <c r="G367" s="26">
        <v>0</v>
      </c>
      <c r="H367" s="4"/>
      <c r="I367" s="4">
        <f t="shared" si="22"/>
        <v>0</v>
      </c>
      <c r="K367" s="77">
        <f t="shared" si="20"/>
        <v>0</v>
      </c>
      <c r="M367" s="26">
        <f>IFERROR(_xlfn.XLOOKUP(K367,'درآمد سود سهام'!$A$9:$A$9,'درآمد سود سهام'!$M$9:$M$9),0)</f>
        <v>0</v>
      </c>
      <c r="N367" s="26">
        <f>IFERROR(_xlfn.XLOOKUP(L367,'درآمد سود سهام'!$A$9:$A$9,'درآمد سود سهام'!$M$9:$M$9),0)</f>
        <v>0</v>
      </c>
      <c r="O367" s="26">
        <f>IFERROR(_xlfn.XLOOKUP(A367,'درآمد ناشی از تغییر قیمت  '!$A$7:$A$200,'درآمد ناشی از تغییر قیمت  '!$Q$7:$Q$200),0)</f>
        <v>0</v>
      </c>
      <c r="P367" s="4"/>
      <c r="Q367" s="26">
        <v>74151633</v>
      </c>
      <c r="R367" s="4"/>
      <c r="S367" s="4">
        <f t="shared" si="23"/>
        <v>74151633</v>
      </c>
      <c r="T367" s="185"/>
      <c r="U367" s="77">
        <f t="shared" si="21"/>
        <v>2.4480322372941583E-4</v>
      </c>
      <c r="Z367" s="66"/>
    </row>
    <row r="368" spans="1:26" s="179" customFormat="1" ht="30.75">
      <c r="A368" s="194" t="s">
        <v>436</v>
      </c>
      <c r="C368" s="26">
        <f>IFERROR(_xlfn.XLOOKUP(A368,'درآمد سود سهام'!$A$9:$A$9,'درآمد سود سهام'!$M$9:$M$9),0)</f>
        <v>0</v>
      </c>
      <c r="D368" s="4"/>
      <c r="E368" s="26">
        <f>IFERROR(_xlfn.XLOOKUP(A368,'درآمد ناشی از تغییر قیمت  '!$A$7:$A$200,'درآمد ناشی از تغییر قیمت  '!$I$7:$I$200),0)</f>
        <v>0</v>
      </c>
      <c r="F368" s="4"/>
      <c r="G368" s="26">
        <v>0</v>
      </c>
      <c r="H368" s="4"/>
      <c r="I368" s="4">
        <f t="shared" si="22"/>
        <v>0</v>
      </c>
      <c r="K368" s="77">
        <f t="shared" si="20"/>
        <v>0</v>
      </c>
      <c r="M368" s="26">
        <f>IFERROR(_xlfn.XLOOKUP(K368,'درآمد سود سهام'!$A$9:$A$9,'درآمد سود سهام'!$M$9:$M$9),0)</f>
        <v>0</v>
      </c>
      <c r="N368" s="26">
        <f>IFERROR(_xlfn.XLOOKUP(L368,'درآمد سود سهام'!$A$9:$A$9,'درآمد سود سهام'!$M$9:$M$9),0)</f>
        <v>0</v>
      </c>
      <c r="O368" s="26">
        <f>IFERROR(_xlfn.XLOOKUP(A368,'درآمد ناشی از تغییر قیمت  '!$A$7:$A$200,'درآمد ناشی از تغییر قیمت  '!$Q$7:$Q$200),0)</f>
        <v>0</v>
      </c>
      <c r="P368" s="4"/>
      <c r="Q368" s="26">
        <v>-68950280</v>
      </c>
      <c r="R368" s="4"/>
      <c r="S368" s="4">
        <f t="shared" si="23"/>
        <v>-68950280</v>
      </c>
      <c r="T368" s="185"/>
      <c r="U368" s="77">
        <f t="shared" si="21"/>
        <v>-2.2763154549874668E-4</v>
      </c>
      <c r="Z368" s="66"/>
    </row>
    <row r="369" spans="1:26" s="179" customFormat="1" ht="30.75">
      <c r="A369" s="194" t="s">
        <v>446</v>
      </c>
      <c r="C369" s="26">
        <f>IFERROR(_xlfn.XLOOKUP(A369,'درآمد سود سهام'!$A$9:$A$9,'درآمد سود سهام'!$M$9:$M$9),0)</f>
        <v>0</v>
      </c>
      <c r="D369" s="4"/>
      <c r="E369" s="26">
        <f>IFERROR(_xlfn.XLOOKUP(A369,'درآمد ناشی از تغییر قیمت  '!$A$7:$A$200,'درآمد ناشی از تغییر قیمت  '!$I$7:$I$200),0)</f>
        <v>0</v>
      </c>
      <c r="F369" s="4"/>
      <c r="G369" s="26">
        <v>0</v>
      </c>
      <c r="H369" s="4"/>
      <c r="I369" s="4">
        <f t="shared" si="22"/>
        <v>0</v>
      </c>
      <c r="K369" s="77">
        <f t="shared" si="20"/>
        <v>0</v>
      </c>
      <c r="M369" s="26">
        <f>IFERROR(_xlfn.XLOOKUP(K369,'درآمد سود سهام'!$A$9:$A$9,'درآمد سود سهام'!$M$9:$M$9),0)</f>
        <v>0</v>
      </c>
      <c r="N369" s="26">
        <f>IFERROR(_xlfn.XLOOKUP(L369,'درآمد سود سهام'!$A$9:$A$9,'درآمد سود سهام'!$M$9:$M$9),0)</f>
        <v>0</v>
      </c>
      <c r="O369" s="26">
        <f>IFERROR(_xlfn.XLOOKUP(A369,'درآمد ناشی از تغییر قیمت  '!$A$7:$A$200,'درآمد ناشی از تغییر قیمت  '!$Q$7:$Q$200),0)</f>
        <v>0</v>
      </c>
      <c r="P369" s="4"/>
      <c r="Q369" s="26">
        <v>-6231971</v>
      </c>
      <c r="R369" s="4"/>
      <c r="S369" s="4">
        <f t="shared" si="23"/>
        <v>-6231971</v>
      </c>
      <c r="T369" s="185"/>
      <c r="U369" s="77">
        <f t="shared" si="21"/>
        <v>-2.0574146910402249E-5</v>
      </c>
      <c r="Z369" s="66"/>
    </row>
    <row r="370" spans="1:26" s="179" customFormat="1" ht="30.75">
      <c r="A370" s="194" t="s">
        <v>575</v>
      </c>
      <c r="C370" s="26">
        <f>IFERROR(_xlfn.XLOOKUP(A370,'درآمد سود سهام'!$A$9:$A$9,'درآمد سود سهام'!$M$9:$M$9),0)</f>
        <v>0</v>
      </c>
      <c r="D370" s="4"/>
      <c r="E370" s="26">
        <f>IFERROR(_xlfn.XLOOKUP(A370,'درآمد ناشی از تغییر قیمت  '!$A$7:$A$200,'درآمد ناشی از تغییر قیمت  '!$I$7:$I$200),0)</f>
        <v>-221406000</v>
      </c>
      <c r="F370" s="4"/>
      <c r="G370" s="26">
        <v>72938063</v>
      </c>
      <c r="H370" s="4"/>
      <c r="I370" s="4">
        <f t="shared" si="22"/>
        <v>-148467937</v>
      </c>
      <c r="K370" s="77">
        <f t="shared" si="20"/>
        <v>-3.3617095813566369E-3</v>
      </c>
      <c r="M370" s="26">
        <f>IFERROR(_xlfn.XLOOKUP(K370,'درآمد سود سهام'!$A$9:$A$9,'درآمد سود سهام'!$M$9:$M$9),0)</f>
        <v>0</v>
      </c>
      <c r="N370" s="26">
        <f>IFERROR(_xlfn.XLOOKUP(L370,'درآمد سود سهام'!$A$9:$A$9,'درآمد سود سهام'!$M$9:$M$9),0)</f>
        <v>0</v>
      </c>
      <c r="O370" s="26">
        <f>IFERROR(_xlfn.XLOOKUP(A370,'درآمد ناشی از تغییر قیمت  '!$A$7:$A$200,'درآمد ناشی از تغییر قیمت  '!$Q$7:$Q$200),0)</f>
        <v>0</v>
      </c>
      <c r="P370" s="4"/>
      <c r="Q370" s="26">
        <v>71928555</v>
      </c>
      <c r="R370" s="4"/>
      <c r="S370" s="4">
        <f t="shared" si="23"/>
        <v>71928555</v>
      </c>
      <c r="T370" s="185"/>
      <c r="U370" s="77">
        <f t="shared" si="21"/>
        <v>2.3746398332452897E-4</v>
      </c>
      <c r="Z370" s="66"/>
    </row>
    <row r="371" spans="1:26" s="179" customFormat="1" ht="30.75">
      <c r="A371" s="194" t="s">
        <v>576</v>
      </c>
      <c r="C371" s="26">
        <f>IFERROR(_xlfn.XLOOKUP(A371,'درآمد سود سهام'!$A$9:$A$9,'درآمد سود سهام'!$M$9:$M$9),0)</f>
        <v>0</v>
      </c>
      <c r="D371" s="4"/>
      <c r="E371" s="26">
        <f>IFERROR(_xlfn.XLOOKUP(A371,'درآمد ناشی از تغییر قیمت  '!$A$7:$A$200,'درآمد ناشی از تغییر قیمت  '!$I$7:$I$200),0)</f>
        <v>-465712000</v>
      </c>
      <c r="F371" s="4"/>
      <c r="G371" s="26">
        <v>389823788</v>
      </c>
      <c r="H371" s="4"/>
      <c r="I371" s="4">
        <f t="shared" si="22"/>
        <v>-75888212</v>
      </c>
      <c r="K371" s="77">
        <f t="shared" si="20"/>
        <v>-1.7183112700786278E-3</v>
      </c>
      <c r="M371" s="26">
        <f>IFERROR(_xlfn.XLOOKUP(K371,'درآمد سود سهام'!$A$9:$A$9,'درآمد سود سهام'!$M$9:$M$9),0)</f>
        <v>0</v>
      </c>
      <c r="N371" s="26">
        <f>IFERROR(_xlfn.XLOOKUP(L371,'درآمد سود سهام'!$A$9:$A$9,'درآمد سود سهام'!$M$9:$M$9),0)</f>
        <v>0</v>
      </c>
      <c r="O371" s="26">
        <f>IFERROR(_xlfn.XLOOKUP(A371,'درآمد ناشی از تغییر قیمت  '!$A$7:$A$200,'درآمد ناشی از تغییر قیمت  '!$Q$7:$Q$200),0)</f>
        <v>0</v>
      </c>
      <c r="P371" s="4"/>
      <c r="Q371" s="26">
        <v>389084392</v>
      </c>
      <c r="R371" s="4"/>
      <c r="S371" s="4">
        <f t="shared" si="23"/>
        <v>389084392</v>
      </c>
      <c r="T371" s="185"/>
      <c r="U371" s="77">
        <f t="shared" si="21"/>
        <v>1.2845180828910368E-3</v>
      </c>
      <c r="Z371" s="66"/>
    </row>
    <row r="372" spans="1:26" s="179" customFormat="1" ht="30.75">
      <c r="A372" s="194" t="s">
        <v>577</v>
      </c>
      <c r="C372" s="26">
        <f>IFERROR(_xlfn.XLOOKUP(A372,'درآمد سود سهام'!$A$9:$A$9,'درآمد سود سهام'!$M$9:$M$9),0)</f>
        <v>0</v>
      </c>
      <c r="D372" s="4"/>
      <c r="E372" s="26">
        <f>IFERROR(_xlfn.XLOOKUP(A372,'درآمد ناشی از تغییر قیمت  '!$A$7:$A$200,'درآمد ناشی از تغییر قیمت  '!$I$7:$I$200),0)</f>
        <v>57129000</v>
      </c>
      <c r="F372" s="4"/>
      <c r="G372" s="26">
        <v>20225018</v>
      </c>
      <c r="H372" s="4"/>
      <c r="I372" s="4">
        <f t="shared" si="22"/>
        <v>77354018</v>
      </c>
      <c r="K372" s="77">
        <f t="shared" si="20"/>
        <v>1.7515010225206656E-3</v>
      </c>
      <c r="M372" s="26">
        <f>IFERROR(_xlfn.XLOOKUP(K372,'درآمد سود سهام'!$A$9:$A$9,'درآمد سود سهام'!$M$9:$M$9),0)</f>
        <v>0</v>
      </c>
      <c r="N372" s="26">
        <f>IFERROR(_xlfn.XLOOKUP(L372,'درآمد سود سهام'!$A$9:$A$9,'درآمد سود سهام'!$M$9:$M$9),0)</f>
        <v>0</v>
      </c>
      <c r="O372" s="26">
        <f>IFERROR(_xlfn.XLOOKUP(A372,'درآمد ناشی از تغییر قیمت  '!$A$7:$A$200,'درآمد ناشی از تغییر قیمت  '!$Q$7:$Q$200),0)</f>
        <v>0</v>
      </c>
      <c r="P372" s="4"/>
      <c r="Q372" s="26">
        <v>20159182</v>
      </c>
      <c r="R372" s="4"/>
      <c r="S372" s="4">
        <f t="shared" si="23"/>
        <v>20159182</v>
      </c>
      <c r="T372" s="185"/>
      <c r="U372" s="77">
        <f t="shared" si="21"/>
        <v>6.6553257719192949E-5</v>
      </c>
      <c r="Z372" s="66"/>
    </row>
    <row r="373" spans="1:26" s="179" customFormat="1" ht="30.75">
      <c r="A373" s="194" t="s">
        <v>578</v>
      </c>
      <c r="C373" s="26">
        <f>IFERROR(_xlfn.XLOOKUP(A373,'درآمد سود سهام'!$A$9:$A$9,'درآمد سود سهام'!$M$9:$M$9),0)</f>
        <v>0</v>
      </c>
      <c r="D373" s="4"/>
      <c r="E373" s="26">
        <f>IFERROR(_xlfn.XLOOKUP(A373,'درآمد ناشی از تغییر قیمت  '!$A$7:$A$200,'درآمد ناشی از تغییر قیمت  '!$I$7:$I$200),0)</f>
        <v>753584000</v>
      </c>
      <c r="F373" s="4"/>
      <c r="G373" s="26">
        <v>24078420</v>
      </c>
      <c r="H373" s="4"/>
      <c r="I373" s="4">
        <f t="shared" si="22"/>
        <v>777662420</v>
      </c>
      <c r="K373" s="77">
        <f t="shared" si="20"/>
        <v>1.7608348719595861E-2</v>
      </c>
      <c r="M373" s="26">
        <f>IFERROR(_xlfn.XLOOKUP(K373,'درآمد سود سهام'!$A$9:$A$9,'درآمد سود سهام'!$M$9:$M$9),0)</f>
        <v>0</v>
      </c>
      <c r="N373" s="26">
        <f>IFERROR(_xlfn.XLOOKUP(L373,'درآمد سود سهام'!$A$9:$A$9,'درآمد سود سهام'!$M$9:$M$9),0)</f>
        <v>0</v>
      </c>
      <c r="O373" s="26">
        <f>IFERROR(_xlfn.XLOOKUP(A373,'درآمد ناشی از تغییر قیمت  '!$A$7:$A$200,'درآمد ناشی از تغییر قیمت  '!$Q$7:$Q$200),0)</f>
        <v>0</v>
      </c>
      <c r="P373" s="4"/>
      <c r="Q373" s="26">
        <v>23535749</v>
      </c>
      <c r="R373" s="4"/>
      <c r="S373" s="4">
        <f t="shared" si="23"/>
        <v>23535749</v>
      </c>
      <c r="T373" s="185"/>
      <c r="U373" s="77">
        <f t="shared" si="21"/>
        <v>7.7700611503544027E-5</v>
      </c>
      <c r="Z373" s="66"/>
    </row>
    <row r="374" spans="1:26" s="179" customFormat="1" ht="30.75">
      <c r="A374" s="194" t="s">
        <v>579</v>
      </c>
      <c r="C374" s="26">
        <f>IFERROR(_xlfn.XLOOKUP(A374,'درآمد سود سهام'!$A$9:$A$9,'درآمد سود سهام'!$M$9:$M$9),0)</f>
        <v>0</v>
      </c>
      <c r="D374" s="4"/>
      <c r="E374" s="26">
        <f>IFERROR(_xlfn.XLOOKUP(A374,'درآمد ناشی از تغییر قیمت  '!$A$7:$A$200,'درآمد ناشی از تغییر قیمت  '!$I$7:$I$200),0)</f>
        <v>0</v>
      </c>
      <c r="F374" s="4"/>
      <c r="G374" s="26">
        <v>4760301</v>
      </c>
      <c r="H374" s="4"/>
      <c r="I374" s="4">
        <f t="shared" si="22"/>
        <v>4760301</v>
      </c>
      <c r="K374" s="77">
        <f t="shared" si="20"/>
        <v>1.0778589509088134E-4</v>
      </c>
      <c r="M374" s="26">
        <f>IFERROR(_xlfn.XLOOKUP(K374,'درآمد سود سهام'!$A$9:$A$9,'درآمد سود سهام'!$M$9:$M$9),0)</f>
        <v>0</v>
      </c>
      <c r="N374" s="26">
        <f>IFERROR(_xlfn.XLOOKUP(L374,'درآمد سود سهام'!$A$9:$A$9,'درآمد سود سهام'!$M$9:$M$9),0)</f>
        <v>0</v>
      </c>
      <c r="O374" s="26">
        <f>IFERROR(_xlfn.XLOOKUP(A374,'درآمد ناشی از تغییر قیمت  '!$A$7:$A$200,'درآمد ناشی از تغییر قیمت  '!$Q$7:$Q$200),0)</f>
        <v>0</v>
      </c>
      <c r="P374" s="4"/>
      <c r="Q374" s="26">
        <v>4755681</v>
      </c>
      <c r="R374" s="4"/>
      <c r="S374" s="4">
        <f t="shared" si="23"/>
        <v>4755681</v>
      </c>
      <c r="T374" s="185"/>
      <c r="U374" s="77">
        <f t="shared" si="21"/>
        <v>1.57003425646571E-5</v>
      </c>
      <c r="Z374" s="66"/>
    </row>
    <row r="375" spans="1:26" s="179" customFormat="1" ht="30.75">
      <c r="A375" s="194" t="s">
        <v>580</v>
      </c>
      <c r="C375" s="26">
        <f>IFERROR(_xlfn.XLOOKUP(A375,'درآمد سود سهام'!$A$9:$A$9,'درآمد سود سهام'!$M$9:$M$9),0)</f>
        <v>0</v>
      </c>
      <c r="D375" s="4"/>
      <c r="E375" s="26">
        <f>IFERROR(_xlfn.XLOOKUP(A375,'درآمد ناشی از تغییر قیمت  '!$A$7:$A$200,'درآمد ناشی از تغییر قیمت  '!$I$7:$I$200),0)</f>
        <v>-4099352000</v>
      </c>
      <c r="F375" s="4"/>
      <c r="G375" s="26">
        <v>6332794772</v>
      </c>
      <c r="H375" s="4"/>
      <c r="I375" s="4">
        <f t="shared" si="22"/>
        <v>2233442772</v>
      </c>
      <c r="K375" s="77">
        <f t="shared" si="20"/>
        <v>5.0571093784674372E-2</v>
      </c>
      <c r="M375" s="26">
        <f>IFERROR(_xlfn.XLOOKUP(K375,'درآمد سود سهام'!$A$9:$A$9,'درآمد سود سهام'!$M$9:$M$9),0)</f>
        <v>0</v>
      </c>
      <c r="N375" s="26">
        <f>IFERROR(_xlfn.XLOOKUP(L375,'درآمد سود سهام'!$A$9:$A$9,'درآمد سود سهام'!$M$9:$M$9),0)</f>
        <v>0</v>
      </c>
      <c r="O375" s="26">
        <f>IFERROR(_xlfn.XLOOKUP(A375,'درآمد ناشی از تغییر قیمت  '!$A$7:$A$200,'درآمد ناشی از تغییر قیمت  '!$Q$7:$Q$200),0)</f>
        <v>0</v>
      </c>
      <c r="P375" s="4"/>
      <c r="Q375" s="26">
        <v>6323528191</v>
      </c>
      <c r="R375" s="4"/>
      <c r="S375" s="4">
        <f t="shared" si="23"/>
        <v>6323528191</v>
      </c>
      <c r="T375" s="185"/>
      <c r="U375" s="77">
        <f t="shared" si="21"/>
        <v>2.0876412613875156E-2</v>
      </c>
      <c r="Z375" s="66"/>
    </row>
    <row r="376" spans="1:26" s="179" customFormat="1" ht="30.75">
      <c r="A376" s="194" t="s">
        <v>581</v>
      </c>
      <c r="C376" s="26">
        <f>IFERROR(_xlfn.XLOOKUP(A376,'درآمد سود سهام'!$A$9:$A$9,'درآمد سود سهام'!$M$9:$M$9),0)</f>
        <v>0</v>
      </c>
      <c r="D376" s="4"/>
      <c r="E376" s="26">
        <f>IFERROR(_xlfn.XLOOKUP(A376,'درآمد ناشی از تغییر قیمت  '!$A$7:$A$200,'درآمد ناشی از تغییر قیمت  '!$I$7:$I$200),0)</f>
        <v>34144000</v>
      </c>
      <c r="F376" s="4"/>
      <c r="G376" s="26">
        <v>58968248</v>
      </c>
      <c r="H376" s="4"/>
      <c r="I376" s="4">
        <f t="shared" si="22"/>
        <v>93112248</v>
      </c>
      <c r="K376" s="77">
        <f t="shared" si="20"/>
        <v>2.1083093263648926E-3</v>
      </c>
      <c r="M376" s="26">
        <f>IFERROR(_xlfn.XLOOKUP(K376,'درآمد سود سهام'!$A$9:$A$9,'درآمد سود سهام'!$M$9:$M$9),0)</f>
        <v>0</v>
      </c>
      <c r="N376" s="26">
        <f>IFERROR(_xlfn.XLOOKUP(L376,'درآمد سود سهام'!$A$9:$A$9,'درآمد سود سهام'!$M$9:$M$9),0)</f>
        <v>0</v>
      </c>
      <c r="O376" s="26">
        <f>IFERROR(_xlfn.XLOOKUP(A376,'درآمد ناشی از تغییر قیمت  '!$A$7:$A$200,'درآمد ناشی از تغییر قیمت  '!$Q$7:$Q$200),0)</f>
        <v>0</v>
      </c>
      <c r="P376" s="4"/>
      <c r="Q376" s="26">
        <v>58739068</v>
      </c>
      <c r="R376" s="4"/>
      <c r="S376" s="4">
        <f t="shared" si="23"/>
        <v>58739068</v>
      </c>
      <c r="T376" s="185"/>
      <c r="U376" s="77">
        <f t="shared" si="21"/>
        <v>1.9392038480476042E-4</v>
      </c>
      <c r="Z376" s="66"/>
    </row>
    <row r="377" spans="1:26" s="179" customFormat="1" ht="30.75">
      <c r="A377" s="194" t="s">
        <v>582</v>
      </c>
      <c r="C377" s="26">
        <f>IFERROR(_xlfn.XLOOKUP(A377,'درآمد سود سهام'!$A$9:$A$9,'درآمد سود سهام'!$M$9:$M$9),0)</f>
        <v>0</v>
      </c>
      <c r="D377" s="4"/>
      <c r="E377" s="26">
        <f>IFERROR(_xlfn.XLOOKUP(A377,'درآمد ناشی از تغییر قیمت  '!$A$7:$A$200,'درآمد ناشی از تغییر قیمت  '!$I$7:$I$200),0)</f>
        <v>37048000</v>
      </c>
      <c r="F377" s="4"/>
      <c r="G377" s="26">
        <v>51736391</v>
      </c>
      <c r="H377" s="4"/>
      <c r="I377" s="4">
        <f t="shared" si="22"/>
        <v>88784391</v>
      </c>
      <c r="K377" s="77">
        <f t="shared" si="20"/>
        <v>2.010315115374803E-3</v>
      </c>
      <c r="M377" s="26">
        <f>IFERROR(_xlfn.XLOOKUP(K377,'درآمد سود سهام'!$A$9:$A$9,'درآمد سود سهام'!$M$9:$M$9),0)</f>
        <v>0</v>
      </c>
      <c r="N377" s="26">
        <f>IFERROR(_xlfn.XLOOKUP(L377,'درآمد سود سهام'!$A$9:$A$9,'درآمد سود سهام'!$M$9:$M$9),0)</f>
        <v>0</v>
      </c>
      <c r="O377" s="26">
        <f>IFERROR(_xlfn.XLOOKUP(A377,'درآمد ناشی از تغییر قیمت  '!$A$7:$A$200,'درآمد ناشی از تغییر قیمت  '!$Q$7:$Q$200),0)</f>
        <v>0</v>
      </c>
      <c r="P377" s="4"/>
      <c r="Q377" s="26">
        <v>51612817</v>
      </c>
      <c r="R377" s="4"/>
      <c r="S377" s="4">
        <f t="shared" si="23"/>
        <v>51612817</v>
      </c>
      <c r="T377" s="185"/>
      <c r="U377" s="77">
        <f t="shared" si="21"/>
        <v>1.7039387369063603E-4</v>
      </c>
      <c r="Z377" s="66"/>
    </row>
    <row r="378" spans="1:26" s="179" customFormat="1" ht="30.75">
      <c r="A378" s="194" t="s">
        <v>583</v>
      </c>
      <c r="C378" s="26">
        <f>IFERROR(_xlfn.XLOOKUP(A378,'درآمد سود سهام'!$A$9:$A$9,'درآمد سود سهام'!$M$9:$M$9),0)</f>
        <v>0</v>
      </c>
      <c r="D378" s="4"/>
      <c r="E378" s="26">
        <f>IFERROR(_xlfn.XLOOKUP(A378,'درآمد ناشی از تغییر قیمت  '!$A$7:$A$200,'درآمد ناشی از تغییر قیمت  '!$I$7:$I$200),0)</f>
        <v>-11235000</v>
      </c>
      <c r="F378" s="4"/>
      <c r="G378" s="26">
        <v>35780504</v>
      </c>
      <c r="H378" s="4"/>
      <c r="I378" s="4">
        <f t="shared" si="22"/>
        <v>24545504</v>
      </c>
      <c r="K378" s="77">
        <f t="shared" si="20"/>
        <v>5.5577559467285956E-4</v>
      </c>
      <c r="M378" s="26">
        <f>IFERROR(_xlfn.XLOOKUP(K378,'درآمد سود سهام'!$A$9:$A$9,'درآمد سود سهام'!$M$9:$M$9),0)</f>
        <v>0</v>
      </c>
      <c r="N378" s="26">
        <f>IFERROR(_xlfn.XLOOKUP(L378,'درآمد سود سهام'!$A$9:$A$9,'درآمد سود سهام'!$M$9:$M$9),0)</f>
        <v>0</v>
      </c>
      <c r="O378" s="26">
        <f>IFERROR(_xlfn.XLOOKUP(A378,'درآمد ناشی از تغییر قیمت  '!$A$7:$A$200,'درآمد ناشی از تغییر قیمت  '!$Q$7:$Q$200),0)</f>
        <v>0</v>
      </c>
      <c r="P378" s="4"/>
      <c r="Q378" s="26">
        <v>35746403</v>
      </c>
      <c r="R378" s="4"/>
      <c r="S378" s="4">
        <f t="shared" si="23"/>
        <v>35746403</v>
      </c>
      <c r="T378" s="185"/>
      <c r="U378" s="77">
        <f t="shared" si="21"/>
        <v>1.1801270365995664E-4</v>
      </c>
      <c r="Z378" s="66"/>
    </row>
    <row r="379" spans="1:26" s="179" customFormat="1" ht="30.75">
      <c r="A379" s="194" t="s">
        <v>584</v>
      </c>
      <c r="C379" s="26">
        <f>IFERROR(_xlfn.XLOOKUP(A379,'درآمد سود سهام'!$A$9:$A$9,'درآمد سود سهام'!$M$9:$M$9),0)</f>
        <v>0</v>
      </c>
      <c r="D379" s="4"/>
      <c r="E379" s="26">
        <f>IFERROR(_xlfn.XLOOKUP(A379,'درآمد ناشی از تغییر قیمت  '!$A$7:$A$200,'درآمد ناشی از تغییر قیمت  '!$I$7:$I$200),0)</f>
        <v>-588088000</v>
      </c>
      <c r="F379" s="4"/>
      <c r="G379" s="26">
        <v>814337231</v>
      </c>
      <c r="H379" s="4"/>
      <c r="I379" s="4">
        <f t="shared" si="22"/>
        <v>226249231</v>
      </c>
      <c r="K379" s="77">
        <f t="shared" si="20"/>
        <v>5.1228852706916173E-3</v>
      </c>
      <c r="M379" s="26">
        <f>IFERROR(_xlfn.XLOOKUP(K379,'درآمد سود سهام'!$A$9:$A$9,'درآمد سود سهام'!$M$9:$M$9),0)</f>
        <v>0</v>
      </c>
      <c r="N379" s="26">
        <f>IFERROR(_xlfn.XLOOKUP(L379,'درآمد سود سهام'!$A$9:$A$9,'درآمد سود سهام'!$M$9:$M$9),0)</f>
        <v>0</v>
      </c>
      <c r="O379" s="26">
        <f>IFERROR(_xlfn.XLOOKUP(A379,'درآمد ناشی از تغییر قیمت  '!$A$7:$A$200,'درآمد ناشی از تغییر قیمت  '!$Q$7:$Q$200),0)</f>
        <v>0</v>
      </c>
      <c r="P379" s="4"/>
      <c r="Q379" s="26">
        <v>813651544</v>
      </c>
      <c r="R379" s="4"/>
      <c r="S379" s="4">
        <f t="shared" si="23"/>
        <v>813651544</v>
      </c>
      <c r="T379" s="185"/>
      <c r="U379" s="77">
        <f t="shared" si="21"/>
        <v>2.6861784819171364E-3</v>
      </c>
      <c r="Z379" s="66"/>
    </row>
    <row r="380" spans="1:26" s="179" customFormat="1" ht="30.75">
      <c r="A380" s="194" t="s">
        <v>585</v>
      </c>
      <c r="C380" s="26">
        <f>IFERROR(_xlfn.XLOOKUP(A380,'درآمد سود سهام'!$A$9:$A$9,'درآمد سود سهام'!$M$9:$M$9),0)</f>
        <v>0</v>
      </c>
      <c r="D380" s="4"/>
      <c r="E380" s="26">
        <f>IFERROR(_xlfn.XLOOKUP(A380,'درآمد ناشی از تغییر قیمت  '!$A$7:$A$200,'درآمد ناشی از تغییر قیمت  '!$I$7:$I$200),0)</f>
        <v>-1606281351</v>
      </c>
      <c r="F380" s="4"/>
      <c r="G380" s="26">
        <v>969073396</v>
      </c>
      <c r="H380" s="4"/>
      <c r="I380" s="4">
        <f t="shared" si="22"/>
        <v>-637207955</v>
      </c>
      <c r="K380" s="77">
        <f t="shared" si="20"/>
        <v>-1.4428085490540418E-2</v>
      </c>
      <c r="M380" s="26">
        <f>IFERROR(_xlfn.XLOOKUP(K380,'درآمد سود سهام'!$A$9:$A$9,'درآمد سود سهام'!$M$9:$M$9),0)</f>
        <v>0</v>
      </c>
      <c r="N380" s="26">
        <f>IFERROR(_xlfn.XLOOKUP(L380,'درآمد سود سهام'!$A$9:$A$9,'درآمد سود سهام'!$M$9:$M$9),0)</f>
        <v>0</v>
      </c>
      <c r="O380" s="26">
        <f>IFERROR(_xlfn.XLOOKUP(A380,'درآمد ناشی از تغییر قیمت  '!$A$7:$A$200,'درآمد ناشی از تغییر قیمت  '!$Q$7:$Q$200),0)</f>
        <v>0</v>
      </c>
      <c r="P380" s="4"/>
      <c r="Q380" s="26">
        <v>952386627</v>
      </c>
      <c r="R380" s="4"/>
      <c r="S380" s="4">
        <f t="shared" si="23"/>
        <v>952386627</v>
      </c>
      <c r="T380" s="185"/>
      <c r="U380" s="77">
        <f t="shared" si="21"/>
        <v>3.1441966561462607E-3</v>
      </c>
      <c r="Z380" s="66"/>
    </row>
    <row r="381" spans="1:26" s="179" customFormat="1" ht="30.75">
      <c r="A381" s="194" t="s">
        <v>587</v>
      </c>
      <c r="C381" s="26">
        <f>IFERROR(_xlfn.XLOOKUP(A381,'درآمد سود سهام'!$A$9:$A$9,'درآمد سود سهام'!$M$9:$M$9),0)</f>
        <v>0</v>
      </c>
      <c r="D381" s="4"/>
      <c r="E381" s="26">
        <f>IFERROR(_xlfn.XLOOKUP(A381,'درآمد ناشی از تغییر قیمت  '!$A$7:$A$200,'درآمد ناشی از تغییر قیمت  '!$I$7:$I$200),0)</f>
        <v>-555862000</v>
      </c>
      <c r="F381" s="4"/>
      <c r="G381" s="26">
        <v>397907310</v>
      </c>
      <c r="H381" s="4"/>
      <c r="I381" s="4">
        <f t="shared" si="22"/>
        <v>-157954690</v>
      </c>
      <c r="K381" s="77">
        <f t="shared" si="20"/>
        <v>-3.5765149400117102E-3</v>
      </c>
      <c r="M381" s="26">
        <f>IFERROR(_xlfn.XLOOKUP(K381,'درآمد سود سهام'!$A$9:$A$9,'درآمد سود سهام'!$M$9:$M$9),0)</f>
        <v>0</v>
      </c>
      <c r="N381" s="26">
        <f>IFERROR(_xlfn.XLOOKUP(L381,'درآمد سود سهام'!$A$9:$A$9,'درآمد سود سهام'!$M$9:$M$9),0)</f>
        <v>0</v>
      </c>
      <c r="O381" s="26">
        <f>IFERROR(_xlfn.XLOOKUP(A381,'درآمد ناشی از تغییر قیمت  '!$A$7:$A$200,'درآمد ناشی از تغییر قیمت  '!$Q$7:$Q$200),0)</f>
        <v>0</v>
      </c>
      <c r="P381" s="4"/>
      <c r="Q381" s="26">
        <v>397353963</v>
      </c>
      <c r="R381" s="4"/>
      <c r="S381" s="4">
        <f t="shared" si="23"/>
        <v>397353963</v>
      </c>
      <c r="T381" s="185"/>
      <c r="U381" s="77">
        <f t="shared" si="21"/>
        <v>1.3118191355820717E-3</v>
      </c>
      <c r="Z381" s="66"/>
    </row>
    <row r="382" spans="1:26" s="179" customFormat="1" ht="30.75">
      <c r="A382" s="194" t="s">
        <v>588</v>
      </c>
      <c r="C382" s="26">
        <f>IFERROR(_xlfn.XLOOKUP(A382,'درآمد سود سهام'!$A$9:$A$9,'درآمد سود سهام'!$M$9:$M$9),0)</f>
        <v>0</v>
      </c>
      <c r="D382" s="4"/>
      <c r="E382" s="26">
        <f>IFERROR(_xlfn.XLOOKUP(A382,'درآمد ناشی از تغییر قیمت  '!$A$7:$A$200,'درآمد ناشی از تغییر قیمت  '!$I$7:$I$200),0)</f>
        <v>-1005000</v>
      </c>
      <c r="F382" s="4"/>
      <c r="G382" s="26">
        <v>432496</v>
      </c>
      <c r="H382" s="4"/>
      <c r="I382" s="4">
        <f t="shared" si="22"/>
        <v>-572504</v>
      </c>
      <c r="K382" s="77">
        <f t="shared" si="20"/>
        <v>-1.2963015591474137E-5</v>
      </c>
      <c r="M382" s="26">
        <f>IFERROR(_xlfn.XLOOKUP(K382,'درآمد سود سهام'!$A$9:$A$9,'درآمد سود سهام'!$M$9:$M$9),0)</f>
        <v>0</v>
      </c>
      <c r="N382" s="26">
        <f>IFERROR(_xlfn.XLOOKUP(L382,'درآمد سود سهام'!$A$9:$A$9,'درآمد سود سهام'!$M$9:$M$9),0)</f>
        <v>0</v>
      </c>
      <c r="O382" s="26">
        <f>IFERROR(_xlfn.XLOOKUP(A382,'درآمد ناشی از تغییر قیمت  '!$A$7:$A$200,'درآمد ناشی از تغییر قیمت  '!$Q$7:$Q$200),0)</f>
        <v>0</v>
      </c>
      <c r="P382" s="4"/>
      <c r="Q382" s="26">
        <v>431503</v>
      </c>
      <c r="R382" s="4"/>
      <c r="S382" s="4">
        <f t="shared" si="23"/>
        <v>431503</v>
      </c>
      <c r="T382" s="185"/>
      <c r="U382" s="77">
        <f t="shared" si="21"/>
        <v>1.4245583161858906E-6</v>
      </c>
      <c r="Z382" s="66"/>
    </row>
    <row r="383" spans="1:26" s="179" customFormat="1" ht="30.75">
      <c r="A383" s="194" t="s">
        <v>589</v>
      </c>
      <c r="C383" s="26">
        <f>IFERROR(_xlfn.XLOOKUP(A383,'درآمد سود سهام'!$A$9:$A$9,'درآمد سود سهام'!$M$9:$M$9),0)</f>
        <v>0</v>
      </c>
      <c r="D383" s="4"/>
      <c r="E383" s="26">
        <f>IFERROR(_xlfn.XLOOKUP(A383,'درآمد ناشی از تغییر قیمت  '!$A$7:$A$200,'درآمد ناشی از تغییر قیمت  '!$I$7:$I$200),0)</f>
        <v>-342639000</v>
      </c>
      <c r="F383" s="4"/>
      <c r="G383" s="26">
        <v>-38862498</v>
      </c>
      <c r="H383" s="4"/>
      <c r="I383" s="4">
        <f t="shared" si="22"/>
        <v>-381501498</v>
      </c>
      <c r="K383" s="77">
        <f t="shared" si="20"/>
        <v>-8.6382101552910373E-3</v>
      </c>
      <c r="M383" s="26">
        <f>IFERROR(_xlfn.XLOOKUP(K383,'درآمد سود سهام'!$A$9:$A$9,'درآمد سود سهام'!$M$9:$M$9),0)</f>
        <v>0</v>
      </c>
      <c r="N383" s="26">
        <f>IFERROR(_xlfn.XLOOKUP(L383,'درآمد سود سهام'!$A$9:$A$9,'درآمد سود سهام'!$M$9:$M$9),0)</f>
        <v>0</v>
      </c>
      <c r="O383" s="26">
        <f>IFERROR(_xlfn.XLOOKUP(A383,'درآمد ناشی از تغییر قیمت  '!$A$7:$A$200,'درآمد ناشی از تغییر قیمت  '!$Q$7:$Q$200),0)</f>
        <v>0</v>
      </c>
      <c r="P383" s="4"/>
      <c r="Q383" s="26">
        <v>-39201923</v>
      </c>
      <c r="R383" s="4"/>
      <c r="S383" s="4">
        <f t="shared" si="23"/>
        <v>-39201923</v>
      </c>
      <c r="T383" s="185"/>
      <c r="U383" s="77">
        <f t="shared" si="21"/>
        <v>-1.2942071183775998E-4</v>
      </c>
      <c r="Z383" s="66"/>
    </row>
    <row r="384" spans="1:26" s="179" customFormat="1" ht="30.75">
      <c r="A384" s="194" t="s">
        <v>590</v>
      </c>
      <c r="C384" s="26">
        <f>IFERROR(_xlfn.XLOOKUP(A384,'درآمد سود سهام'!$A$9:$A$9,'درآمد سود سهام'!$M$9:$M$9),0)</f>
        <v>0</v>
      </c>
      <c r="D384" s="4"/>
      <c r="E384" s="26">
        <f>IFERROR(_xlfn.XLOOKUP(A384,'درآمد ناشی از تغییر قیمت  '!$A$7:$A$200,'درآمد ناشی از تغییر قیمت  '!$I$7:$I$200),0)</f>
        <v>-8754532000</v>
      </c>
      <c r="F384" s="4"/>
      <c r="G384" s="26">
        <v>5322631700</v>
      </c>
      <c r="H384" s="4"/>
      <c r="I384" s="4">
        <f t="shared" si="22"/>
        <v>-3431900300</v>
      </c>
      <c r="K384" s="77">
        <f t="shared" si="20"/>
        <v>-7.7707364659958311E-2</v>
      </c>
      <c r="M384" s="26">
        <f>IFERROR(_xlfn.XLOOKUP(K384,'درآمد سود سهام'!$A$9:$A$9,'درآمد سود سهام'!$M$9:$M$9),0)</f>
        <v>0</v>
      </c>
      <c r="N384" s="26">
        <f>IFERROR(_xlfn.XLOOKUP(L384,'درآمد سود سهام'!$A$9:$A$9,'درآمد سود سهام'!$M$9:$M$9),0)</f>
        <v>0</v>
      </c>
      <c r="O384" s="26">
        <f>IFERROR(_xlfn.XLOOKUP(A384,'درآمد ناشی از تغییر قیمت  '!$A$7:$A$200,'درآمد ناشی از تغییر قیمت  '!$Q$7:$Q$200),0)</f>
        <v>0</v>
      </c>
      <c r="P384" s="4"/>
      <c r="Q384" s="26">
        <v>5315303748</v>
      </c>
      <c r="R384" s="4"/>
      <c r="S384" s="4">
        <f t="shared" si="23"/>
        <v>5315303748</v>
      </c>
      <c r="T384" s="185"/>
      <c r="U384" s="77">
        <f t="shared" si="21"/>
        <v>1.7547873728033025E-2</v>
      </c>
      <c r="Z384" s="66"/>
    </row>
    <row r="385" spans="1:26" s="179" customFormat="1" ht="30.75">
      <c r="A385" s="194" t="s">
        <v>591</v>
      </c>
      <c r="C385" s="26">
        <f>IFERROR(_xlfn.XLOOKUP(A385,'درآمد سود سهام'!$A$9:$A$9,'درآمد سود سهام'!$M$9:$M$9),0)</f>
        <v>0</v>
      </c>
      <c r="D385" s="4"/>
      <c r="E385" s="26">
        <f>IFERROR(_xlfn.XLOOKUP(A385,'درآمد ناشی از تغییر قیمت  '!$A$7:$A$200,'درآمد ناشی از تغییر قیمت  '!$I$7:$I$200),0)</f>
        <v>-83612000</v>
      </c>
      <c r="F385" s="4"/>
      <c r="G385" s="26">
        <v>86120303</v>
      </c>
      <c r="H385" s="4"/>
      <c r="I385" s="4">
        <f t="shared" si="22"/>
        <v>2508303</v>
      </c>
      <c r="K385" s="77">
        <f t="shared" si="20"/>
        <v>5.6794661517022331E-5</v>
      </c>
      <c r="M385" s="26">
        <f>IFERROR(_xlfn.XLOOKUP(K385,'درآمد سود سهام'!$A$9:$A$9,'درآمد سود سهام'!$M$9:$M$9),0)</f>
        <v>0</v>
      </c>
      <c r="N385" s="26">
        <f>IFERROR(_xlfn.XLOOKUP(L385,'درآمد سود سهام'!$A$9:$A$9,'درآمد سود سهام'!$M$9:$M$9),0)</f>
        <v>0</v>
      </c>
      <c r="O385" s="26">
        <f>IFERROR(_xlfn.XLOOKUP(A385,'درآمد ناشی از تغییر قیمت  '!$A$7:$A$200,'درآمد ناشی از تغییر قیمت  '!$Q$7:$Q$200),0)</f>
        <v>0</v>
      </c>
      <c r="P385" s="4"/>
      <c r="Q385" s="26">
        <v>86055004</v>
      </c>
      <c r="R385" s="4"/>
      <c r="S385" s="4">
        <f t="shared" si="23"/>
        <v>86055004</v>
      </c>
      <c r="T385" s="185"/>
      <c r="U385" s="77">
        <f t="shared" si="21"/>
        <v>2.8410085584019133E-4</v>
      </c>
      <c r="Z385" s="66"/>
    </row>
    <row r="386" spans="1:26" s="179" customFormat="1" ht="30.75">
      <c r="A386" s="194" t="s">
        <v>592</v>
      </c>
      <c r="C386" s="26">
        <f>IFERROR(_xlfn.XLOOKUP(A386,'درآمد سود سهام'!$A$9:$A$9,'درآمد سود سهام'!$M$9:$M$9),0)</f>
        <v>0</v>
      </c>
      <c r="D386" s="4"/>
      <c r="E386" s="26">
        <f>IFERROR(_xlfn.XLOOKUP(A386,'درآمد ناشی از تغییر قیمت  '!$A$7:$A$200,'درآمد ناشی از تغییر قیمت  '!$I$7:$I$200),0)</f>
        <v>-5129060657</v>
      </c>
      <c r="F386" s="4"/>
      <c r="G386" s="26">
        <v>4476611300</v>
      </c>
      <c r="H386" s="4"/>
      <c r="I386" s="4">
        <f t="shared" si="22"/>
        <v>-652449357</v>
      </c>
      <c r="K386" s="77">
        <f t="shared" si="20"/>
        <v>-1.4773191431742444E-2</v>
      </c>
      <c r="M386" s="26">
        <f>IFERROR(_xlfn.XLOOKUP(K386,'درآمد سود سهام'!$A$9:$A$9,'درآمد سود سهام'!$M$9:$M$9),0)</f>
        <v>0</v>
      </c>
      <c r="N386" s="26">
        <f>IFERROR(_xlfn.XLOOKUP(L386,'درآمد سود سهام'!$A$9:$A$9,'درآمد سود سهام'!$M$9:$M$9),0)</f>
        <v>0</v>
      </c>
      <c r="O386" s="26">
        <f>IFERROR(_xlfn.XLOOKUP(A386,'درآمد ناشی از تغییر قیمت  '!$A$7:$A$200,'درآمد ناشی از تغییر قیمت  '!$Q$7:$Q$200),0)</f>
        <v>0</v>
      </c>
      <c r="P386" s="4"/>
      <c r="Q386" s="26">
        <v>4422272177</v>
      </c>
      <c r="R386" s="4"/>
      <c r="S386" s="4">
        <f t="shared" si="23"/>
        <v>4422272177</v>
      </c>
      <c r="T386" s="185"/>
      <c r="U386" s="77">
        <f t="shared" si="21"/>
        <v>1.4599631071354853E-2</v>
      </c>
      <c r="Z386" s="66"/>
    </row>
    <row r="387" spans="1:26" s="179" customFormat="1" ht="30.75">
      <c r="A387" s="194" t="s">
        <v>593</v>
      </c>
      <c r="C387" s="26">
        <f>IFERROR(_xlfn.XLOOKUP(A387,'درآمد سود سهام'!$A$9:$A$9,'درآمد سود سهام'!$M$9:$M$9),0)</f>
        <v>0</v>
      </c>
      <c r="D387" s="4"/>
      <c r="E387" s="26">
        <f>IFERROR(_xlfn.XLOOKUP(A387,'درآمد ناشی از تغییر قیمت  '!$A$7:$A$200,'درآمد ناشی از تغییر قیمت  '!$I$7:$I$200),0)</f>
        <v>-1797458000</v>
      </c>
      <c r="F387" s="4"/>
      <c r="G387" s="26">
        <v>1211267886</v>
      </c>
      <c r="H387" s="4"/>
      <c r="I387" s="4">
        <f t="shared" si="22"/>
        <v>-586190114</v>
      </c>
      <c r="K387" s="77">
        <f t="shared" si="20"/>
        <v>-1.3272905669392706E-2</v>
      </c>
      <c r="M387" s="26">
        <f>IFERROR(_xlfn.XLOOKUP(K387,'درآمد سود سهام'!$A$9:$A$9,'درآمد سود سهام'!$M$9:$M$9),0)</f>
        <v>0</v>
      </c>
      <c r="N387" s="26">
        <f>IFERROR(_xlfn.XLOOKUP(L387,'درآمد سود سهام'!$A$9:$A$9,'درآمد سود سهام'!$M$9:$M$9),0)</f>
        <v>0</v>
      </c>
      <c r="O387" s="26">
        <f>IFERROR(_xlfn.XLOOKUP(A387,'درآمد ناشی از تغییر قیمت  '!$A$7:$A$200,'درآمد ناشی از تغییر قیمت  '!$Q$7:$Q$200),0)</f>
        <v>0</v>
      </c>
      <c r="P387" s="4"/>
      <c r="Q387" s="26">
        <v>1206244126</v>
      </c>
      <c r="R387" s="4"/>
      <c r="S387" s="4">
        <f t="shared" si="23"/>
        <v>1206244126</v>
      </c>
      <c r="T387" s="185"/>
      <c r="U387" s="77">
        <f t="shared" si="21"/>
        <v>3.9822784570296881E-3</v>
      </c>
      <c r="Z387" s="66"/>
    </row>
    <row r="388" spans="1:26" s="179" customFormat="1" ht="30.75">
      <c r="A388" s="194" t="s">
        <v>594</v>
      </c>
      <c r="C388" s="26">
        <f>IFERROR(_xlfn.XLOOKUP(A388,'درآمد سود سهام'!$A$9:$A$9,'درآمد سود سهام'!$M$9:$M$9),0)</f>
        <v>0</v>
      </c>
      <c r="D388" s="4"/>
      <c r="E388" s="26">
        <f>IFERROR(_xlfn.XLOOKUP(A388,'درآمد ناشی از تغییر قیمت  '!$A$7:$A$200,'درآمد ناشی از تغییر قیمت  '!$I$7:$I$200),0)</f>
        <v>-173034000</v>
      </c>
      <c r="F388" s="4"/>
      <c r="G388" s="26">
        <v>196185358</v>
      </c>
      <c r="H388" s="4"/>
      <c r="I388" s="4">
        <f t="shared" si="22"/>
        <v>23151358</v>
      </c>
      <c r="K388" s="77">
        <f t="shared" si="20"/>
        <v>5.2420841551814395E-4</v>
      </c>
      <c r="M388" s="26">
        <f>IFERROR(_xlfn.XLOOKUP(K388,'درآمد سود سهام'!$A$9:$A$9,'درآمد سود سهام'!$M$9:$M$9),0)</f>
        <v>0</v>
      </c>
      <c r="N388" s="26">
        <f>IFERROR(_xlfn.XLOOKUP(L388,'درآمد سود سهام'!$A$9:$A$9,'درآمد سود سهام'!$M$9:$M$9),0)</f>
        <v>0</v>
      </c>
      <c r="O388" s="26">
        <f>IFERROR(_xlfn.XLOOKUP(A388,'درآمد ناشی از تغییر قیمت  '!$A$7:$A$200,'درآمد ناشی از تغییر قیمت  '!$Q$7:$Q$200),0)</f>
        <v>0</v>
      </c>
      <c r="P388" s="4"/>
      <c r="Q388" s="26">
        <v>625441469</v>
      </c>
      <c r="R388" s="4"/>
      <c r="S388" s="4">
        <f t="shared" si="23"/>
        <v>625441469</v>
      </c>
      <c r="T388" s="185"/>
      <c r="U388" s="77">
        <f t="shared" si="21"/>
        <v>2.0648242212718566E-3</v>
      </c>
      <c r="Z388" s="66"/>
    </row>
    <row r="389" spans="1:26" s="179" customFormat="1" ht="30.75">
      <c r="A389" s="194" t="s">
        <v>595</v>
      </c>
      <c r="C389" s="26">
        <f>IFERROR(_xlfn.XLOOKUP(A389,'درآمد سود سهام'!$A$9:$A$9,'درآمد سود سهام'!$M$9:$M$9),0)</f>
        <v>0</v>
      </c>
      <c r="D389" s="4"/>
      <c r="E389" s="26">
        <f>IFERROR(_xlfn.XLOOKUP(A389,'درآمد ناشی از تغییر قیمت  '!$A$7:$A$200,'درآمد ناشی از تغییر قیمت  '!$I$7:$I$200),0)</f>
        <v>-236505000</v>
      </c>
      <c r="F389" s="4"/>
      <c r="G389" s="26">
        <v>275262006</v>
      </c>
      <c r="H389" s="4"/>
      <c r="I389" s="4">
        <f t="shared" si="22"/>
        <v>38757006</v>
      </c>
      <c r="K389" s="77">
        <f t="shared" si="20"/>
        <v>8.7756185643568724E-4</v>
      </c>
      <c r="M389" s="26">
        <f>IFERROR(_xlfn.XLOOKUP(K389,'درآمد سود سهام'!$A$9:$A$9,'درآمد سود سهام'!$M$9:$M$9),0)</f>
        <v>0</v>
      </c>
      <c r="N389" s="26">
        <f>IFERROR(_xlfn.XLOOKUP(L389,'درآمد سود سهام'!$A$9:$A$9,'درآمد سود سهام'!$M$9:$M$9),0)</f>
        <v>0</v>
      </c>
      <c r="O389" s="26">
        <f>IFERROR(_xlfn.XLOOKUP(A389,'درآمد ناشی از تغییر قیمت  '!$A$7:$A$200,'درآمد ناشی از تغییر قیمت  '!$Q$7:$Q$200),0)</f>
        <v>0</v>
      </c>
      <c r="P389" s="4"/>
      <c r="Q389" s="26">
        <v>274594208</v>
      </c>
      <c r="R389" s="4"/>
      <c r="S389" s="4">
        <f t="shared" si="23"/>
        <v>274594208</v>
      </c>
      <c r="T389" s="185"/>
      <c r="U389" s="77">
        <f t="shared" si="21"/>
        <v>9.065416986275373E-4</v>
      </c>
      <c r="Z389" s="66"/>
    </row>
    <row r="390" spans="1:26" s="179" customFormat="1" ht="30.75">
      <c r="A390" s="194" t="s">
        <v>596</v>
      </c>
      <c r="C390" s="26">
        <f>IFERROR(_xlfn.XLOOKUP(A390,'درآمد سود سهام'!$A$9:$A$9,'درآمد سود سهام'!$M$9:$M$9),0)</f>
        <v>0</v>
      </c>
      <c r="D390" s="4"/>
      <c r="E390" s="26">
        <f>IFERROR(_xlfn.XLOOKUP(A390,'درآمد ناشی از تغییر قیمت  '!$A$7:$A$200,'درآمد ناشی از تغییر قیمت  '!$I$7:$I$200),0)</f>
        <v>-66000000</v>
      </c>
      <c r="F390" s="4"/>
      <c r="G390" s="26">
        <v>88254471</v>
      </c>
      <c r="H390" s="4"/>
      <c r="I390" s="4">
        <f t="shared" si="22"/>
        <v>22254471</v>
      </c>
      <c r="K390" s="77">
        <f t="shared" si="20"/>
        <v>5.0390050471788678E-4</v>
      </c>
      <c r="M390" s="26">
        <f>IFERROR(_xlfn.XLOOKUP(K390,'درآمد سود سهام'!$A$9:$A$9,'درآمد سود سهام'!$M$9:$M$9),0)</f>
        <v>0</v>
      </c>
      <c r="N390" s="26">
        <f>IFERROR(_xlfn.XLOOKUP(L390,'درآمد سود سهام'!$A$9:$A$9,'درآمد سود سهام'!$M$9:$M$9),0)</f>
        <v>0</v>
      </c>
      <c r="O390" s="26">
        <f>IFERROR(_xlfn.XLOOKUP(A390,'درآمد ناشی از تغییر قیمت  '!$A$7:$A$200,'درآمد ناشی از تغییر قیمت  '!$Q$7:$Q$200),0)</f>
        <v>0</v>
      </c>
      <c r="P390" s="4"/>
      <c r="Q390" s="26">
        <v>88156761</v>
      </c>
      <c r="R390" s="4"/>
      <c r="S390" s="4">
        <f t="shared" si="23"/>
        <v>88156761</v>
      </c>
      <c r="T390" s="185"/>
      <c r="U390" s="77">
        <f t="shared" si="21"/>
        <v>2.9103956869491521E-4</v>
      </c>
      <c r="Z390" s="66"/>
    </row>
    <row r="391" spans="1:26" s="179" customFormat="1" ht="30.75">
      <c r="A391" s="194" t="s">
        <v>457</v>
      </c>
      <c r="C391" s="26">
        <f>IFERROR(_xlfn.XLOOKUP(A391,'درآمد سود سهام'!$A$9:$A$9,'درآمد سود سهام'!$M$9:$M$9),0)</f>
        <v>0</v>
      </c>
      <c r="D391" s="4"/>
      <c r="E391" s="26">
        <f>IFERROR(_xlfn.XLOOKUP(A391,'درآمد ناشی از تغییر قیمت  '!$A$7:$A$200,'درآمد ناشی از تغییر قیمت  '!$I$7:$I$200),0)</f>
        <v>0</v>
      </c>
      <c r="F391" s="4"/>
      <c r="G391" s="26">
        <v>0</v>
      </c>
      <c r="H391" s="4"/>
      <c r="I391" s="4">
        <f t="shared" si="22"/>
        <v>0</v>
      </c>
      <c r="K391" s="77">
        <f t="shared" si="20"/>
        <v>0</v>
      </c>
      <c r="M391" s="26">
        <f>IFERROR(_xlfn.XLOOKUP(K391,'درآمد سود سهام'!$A$9:$A$9,'درآمد سود سهام'!$M$9:$M$9),0)</f>
        <v>0</v>
      </c>
      <c r="N391" s="26">
        <f>IFERROR(_xlfn.XLOOKUP(L391,'درآمد سود سهام'!$A$9:$A$9,'درآمد سود سهام'!$M$9:$M$9),0)</f>
        <v>0</v>
      </c>
      <c r="O391" s="26">
        <f>IFERROR(_xlfn.XLOOKUP(A391,'درآمد ناشی از تغییر قیمت  '!$A$7:$A$200,'درآمد ناشی از تغییر قیمت  '!$Q$7:$Q$200),0)</f>
        <v>0</v>
      </c>
      <c r="P391" s="4"/>
      <c r="Q391" s="26">
        <v>35118696</v>
      </c>
      <c r="R391" s="4"/>
      <c r="S391" s="4">
        <f t="shared" si="23"/>
        <v>35118696</v>
      </c>
      <c r="T391" s="185"/>
      <c r="U391" s="77">
        <f t="shared" si="21"/>
        <v>1.1594040004450531E-4</v>
      </c>
      <c r="Z391" s="66"/>
    </row>
    <row r="392" spans="1:26" s="179" customFormat="1" ht="30.75">
      <c r="A392" s="194" t="s">
        <v>471</v>
      </c>
      <c r="C392" s="26">
        <f>IFERROR(_xlfn.XLOOKUP(A392,'درآمد سود سهام'!$A$9:$A$9,'درآمد سود سهام'!$M$9:$M$9),0)</f>
        <v>0</v>
      </c>
      <c r="D392" s="4"/>
      <c r="E392" s="26">
        <f>IFERROR(_xlfn.XLOOKUP(A392,'درآمد ناشی از تغییر قیمت  '!$A$7:$A$200,'درآمد ناشی از تغییر قیمت  '!$I$7:$I$200),0)</f>
        <v>0</v>
      </c>
      <c r="F392" s="4"/>
      <c r="G392" s="26">
        <v>0</v>
      </c>
      <c r="H392" s="4"/>
      <c r="I392" s="4">
        <f t="shared" si="22"/>
        <v>0</v>
      </c>
      <c r="K392" s="77">
        <f t="shared" si="20"/>
        <v>0</v>
      </c>
      <c r="M392" s="26">
        <f>IFERROR(_xlfn.XLOOKUP(K392,'درآمد سود سهام'!$A$9:$A$9,'درآمد سود سهام'!$M$9:$M$9),0)</f>
        <v>0</v>
      </c>
      <c r="N392" s="26">
        <f>IFERROR(_xlfn.XLOOKUP(L392,'درآمد سود سهام'!$A$9:$A$9,'درآمد سود سهام'!$M$9:$M$9),0)</f>
        <v>0</v>
      </c>
      <c r="O392" s="26">
        <f>IFERROR(_xlfn.XLOOKUP(A392,'درآمد ناشی از تغییر قیمت  '!$A$7:$A$200,'درآمد ناشی از تغییر قیمت  '!$Q$7:$Q$200),0)</f>
        <v>0</v>
      </c>
      <c r="P392" s="4"/>
      <c r="Q392" s="26">
        <v>726015930</v>
      </c>
      <c r="R392" s="4"/>
      <c r="S392" s="4">
        <f t="shared" si="23"/>
        <v>726015930</v>
      </c>
      <c r="T392" s="185"/>
      <c r="U392" s="77">
        <f t="shared" si="21"/>
        <v>2.3968594210583322E-3</v>
      </c>
      <c r="Z392" s="66"/>
    </row>
    <row r="393" spans="1:26" s="179" customFormat="1" ht="30.75">
      <c r="A393" s="194" t="s">
        <v>597</v>
      </c>
      <c r="C393" s="26">
        <f>IFERROR(_xlfn.XLOOKUP(A393,'درآمد سود سهام'!$A$9:$A$9,'درآمد سود سهام'!$M$9:$M$9),0)</f>
        <v>0</v>
      </c>
      <c r="D393" s="4"/>
      <c r="E393" s="26">
        <f>IFERROR(_xlfn.XLOOKUP(A393,'درآمد ناشی از تغییر قیمت  '!$A$7:$A$200,'درآمد ناشی از تغییر قیمت  '!$I$7:$I$200),0)</f>
        <v>-1234965000</v>
      </c>
      <c r="F393" s="4"/>
      <c r="G393" s="26">
        <v>757130346</v>
      </c>
      <c r="H393" s="4"/>
      <c r="I393" s="4">
        <f t="shared" si="22"/>
        <v>-477834654</v>
      </c>
      <c r="K393" s="77">
        <f t="shared" si="20"/>
        <v>-1.0819449418604325E-2</v>
      </c>
      <c r="M393" s="26">
        <f>IFERROR(_xlfn.XLOOKUP(K393,'درآمد سود سهام'!$A$9:$A$9,'درآمد سود سهام'!$M$9:$M$9),0)</f>
        <v>0</v>
      </c>
      <c r="N393" s="26">
        <f>IFERROR(_xlfn.XLOOKUP(L393,'درآمد سود سهام'!$A$9:$A$9,'درآمد سود سهام'!$M$9:$M$9),0)</f>
        <v>0</v>
      </c>
      <c r="O393" s="26">
        <f>IFERROR(_xlfn.XLOOKUP(A393,'درآمد ناشی از تغییر قیمت  '!$A$7:$A$200,'درآمد ناشی از تغییر قیمت  '!$Q$7:$Q$200),0)</f>
        <v>0</v>
      </c>
      <c r="P393" s="4"/>
      <c r="Q393" s="26">
        <v>754962832</v>
      </c>
      <c r="R393" s="4"/>
      <c r="S393" s="4">
        <f t="shared" si="23"/>
        <v>754962832</v>
      </c>
      <c r="T393" s="185"/>
      <c r="U393" s="77">
        <f t="shared" si="21"/>
        <v>2.4924243417469901E-3</v>
      </c>
      <c r="Z393" s="66"/>
    </row>
    <row r="394" spans="1:26" s="179" customFormat="1" ht="30.75">
      <c r="A394" s="194" t="s">
        <v>598</v>
      </c>
      <c r="C394" s="26">
        <f>IFERROR(_xlfn.XLOOKUP(A394,'درآمد سود سهام'!$A$9:$A$9,'درآمد سود سهام'!$M$9:$M$9),0)</f>
        <v>0</v>
      </c>
      <c r="D394" s="4"/>
      <c r="E394" s="26">
        <f>IFERROR(_xlfn.XLOOKUP(A394,'درآمد ناشی از تغییر قیمت  '!$A$7:$A$200,'درآمد ناشی از تغییر قیمت  '!$I$7:$I$200),0)</f>
        <v>-1217286000</v>
      </c>
      <c r="F394" s="4"/>
      <c r="G394" s="26">
        <v>634174054</v>
      </c>
      <c r="H394" s="4"/>
      <c r="I394" s="4">
        <f t="shared" si="22"/>
        <v>-583111946</v>
      </c>
      <c r="K394" s="77">
        <f t="shared" si="20"/>
        <v>-1.3203207746273957E-2</v>
      </c>
      <c r="M394" s="26">
        <f>IFERROR(_xlfn.XLOOKUP(K394,'درآمد سود سهام'!$A$9:$A$9,'درآمد سود سهام'!$M$9:$M$9),0)</f>
        <v>0</v>
      </c>
      <c r="N394" s="26">
        <f>IFERROR(_xlfn.XLOOKUP(L394,'درآمد سود سهام'!$A$9:$A$9,'درآمد سود سهام'!$M$9:$M$9),0)</f>
        <v>0</v>
      </c>
      <c r="O394" s="26">
        <f>IFERROR(_xlfn.XLOOKUP(A394,'درآمد ناشی از تغییر قیمت  '!$A$7:$A$200,'درآمد ناشی از تغییر قیمت  '!$Q$7:$Q$200),0)</f>
        <v>0</v>
      </c>
      <c r="P394" s="4"/>
      <c r="Q394" s="26">
        <v>632321690</v>
      </c>
      <c r="R394" s="4"/>
      <c r="S394" s="4">
        <f t="shared" si="23"/>
        <v>632321690</v>
      </c>
      <c r="T394" s="185"/>
      <c r="U394" s="77">
        <f t="shared" si="21"/>
        <v>2.0875384921871152E-3</v>
      </c>
      <c r="Z394" s="66"/>
    </row>
    <row r="395" spans="1:26" s="179" customFormat="1" ht="30.75">
      <c r="A395" s="194" t="s">
        <v>599</v>
      </c>
      <c r="C395" s="26">
        <f>IFERROR(_xlfn.XLOOKUP(A395,'درآمد سود سهام'!$A$9:$A$9,'درآمد سود سهام'!$M$9:$M$9),0)</f>
        <v>0</v>
      </c>
      <c r="D395" s="4"/>
      <c r="E395" s="26">
        <f>IFERROR(_xlfn.XLOOKUP(A395,'درآمد ناشی از تغییر قیمت  '!$A$7:$A$200,'درآمد ناشی از تغییر قیمت  '!$I$7:$I$200),0)</f>
        <v>-9947000</v>
      </c>
      <c r="F395" s="4"/>
      <c r="G395" s="26">
        <v>-2685584</v>
      </c>
      <c r="H395" s="4"/>
      <c r="I395" s="4">
        <f t="shared" si="22"/>
        <v>-12632584</v>
      </c>
      <c r="K395" s="77">
        <f t="shared" ref="K395:K458" si="24">I395/44164414982</f>
        <v>-2.8603535233396926E-4</v>
      </c>
      <c r="M395" s="26">
        <f>IFERROR(_xlfn.XLOOKUP(K395,'درآمد سود سهام'!$A$9:$A$9,'درآمد سود سهام'!$M$9:$M$9),0)</f>
        <v>0</v>
      </c>
      <c r="N395" s="26">
        <f>IFERROR(_xlfn.XLOOKUP(L395,'درآمد سود سهام'!$A$9:$A$9,'درآمد سود سهام'!$M$9:$M$9),0)</f>
        <v>0</v>
      </c>
      <c r="O395" s="26">
        <f>IFERROR(_xlfn.XLOOKUP(A395,'درآمد ناشی از تغییر قیمت  '!$A$7:$A$200,'درآمد ناشی از تغییر قیمت  '!$Q$7:$Q$200),0)</f>
        <v>0</v>
      </c>
      <c r="P395" s="4"/>
      <c r="Q395" s="26">
        <v>-2702648</v>
      </c>
      <c r="R395" s="4"/>
      <c r="S395" s="4">
        <f t="shared" si="23"/>
        <v>-2702648</v>
      </c>
      <c r="T395" s="185"/>
      <c r="U395" s="77">
        <f t="shared" ref="U395:U458" si="25">S395/302903008671</f>
        <v>-8.9224864812600731E-6</v>
      </c>
      <c r="Z395" s="66"/>
    </row>
    <row r="396" spans="1:26" s="179" customFormat="1" ht="30.75">
      <c r="A396" s="194" t="s">
        <v>600</v>
      </c>
      <c r="C396" s="26">
        <f>IFERROR(_xlfn.XLOOKUP(A396,'درآمد سود سهام'!$A$9:$A$9,'درآمد سود سهام'!$M$9:$M$9),0)</f>
        <v>0</v>
      </c>
      <c r="D396" s="4"/>
      <c r="E396" s="26">
        <f>IFERROR(_xlfn.XLOOKUP(A396,'درآمد ناشی از تغییر قیمت  '!$A$7:$A$200,'درآمد ناشی از تغییر قیمت  '!$I$7:$I$200),0)</f>
        <v>-1397000</v>
      </c>
      <c r="F396" s="4"/>
      <c r="G396" s="26">
        <v>980410</v>
      </c>
      <c r="H396" s="4"/>
      <c r="I396" s="4">
        <f t="shared" ref="I396:I459" si="26">G396+E396+C396</f>
        <v>-416590</v>
      </c>
      <c r="K396" s="77">
        <f t="shared" si="24"/>
        <v>-9.4327073090357639E-6</v>
      </c>
      <c r="M396" s="26">
        <f>IFERROR(_xlfn.XLOOKUP(K396,'درآمد سود سهام'!$A$9:$A$9,'درآمد سود سهام'!$M$9:$M$9),0)</f>
        <v>0</v>
      </c>
      <c r="N396" s="26">
        <f>IFERROR(_xlfn.XLOOKUP(L396,'درآمد سود سهام'!$A$9:$A$9,'درآمد سود سهام'!$M$9:$M$9),0)</f>
        <v>0</v>
      </c>
      <c r="O396" s="26">
        <f>IFERROR(_xlfn.XLOOKUP(A396,'درآمد ناشی از تغییر قیمت  '!$A$7:$A$200,'درآمد ناشی از تغییر قیمت  '!$Q$7:$Q$200),0)</f>
        <v>0</v>
      </c>
      <c r="P396" s="4"/>
      <c r="Q396" s="26">
        <v>978954</v>
      </c>
      <c r="R396" s="4"/>
      <c r="S396" s="4">
        <f t="shared" ref="S396:S459" si="27">Q396+O396+M396</f>
        <v>978954</v>
      </c>
      <c r="T396" s="185"/>
      <c r="U396" s="77">
        <f t="shared" si="25"/>
        <v>3.2319058311609477E-6</v>
      </c>
      <c r="Z396" s="66"/>
    </row>
    <row r="397" spans="1:26" s="179" customFormat="1" ht="30.75">
      <c r="A397" s="194" t="s">
        <v>601</v>
      </c>
      <c r="C397" s="26">
        <f>IFERROR(_xlfn.XLOOKUP(A397,'درآمد سود سهام'!$A$9:$A$9,'درآمد سود سهام'!$M$9:$M$9),0)</f>
        <v>0</v>
      </c>
      <c r="D397" s="4"/>
      <c r="E397" s="26">
        <f>IFERROR(_xlfn.XLOOKUP(A397,'درآمد ناشی از تغییر قیمت  '!$A$7:$A$200,'درآمد ناشی از تغییر قیمت  '!$I$7:$I$200),0)</f>
        <v>-30892000</v>
      </c>
      <c r="F397" s="4"/>
      <c r="G397" s="26">
        <v>57671649</v>
      </c>
      <c r="H397" s="4"/>
      <c r="I397" s="4">
        <f t="shared" si="26"/>
        <v>26779649</v>
      </c>
      <c r="K397" s="77">
        <f t="shared" si="24"/>
        <v>6.0636258877004318E-4</v>
      </c>
      <c r="M397" s="26">
        <f>IFERROR(_xlfn.XLOOKUP(K397,'درآمد سود سهام'!$A$9:$A$9,'درآمد سود سهام'!$M$9:$M$9),0)</f>
        <v>0</v>
      </c>
      <c r="N397" s="26">
        <f>IFERROR(_xlfn.XLOOKUP(L397,'درآمد سود سهام'!$A$9:$A$9,'درآمد سود سهام'!$M$9:$M$9),0)</f>
        <v>0</v>
      </c>
      <c r="O397" s="26">
        <f>IFERROR(_xlfn.XLOOKUP(A397,'درآمد ناشی از تغییر قیمت  '!$A$7:$A$200,'درآمد ناشی از تغییر قیمت  '!$Q$7:$Q$200),0)</f>
        <v>0</v>
      </c>
      <c r="P397" s="4"/>
      <c r="Q397" s="26">
        <v>57622624</v>
      </c>
      <c r="R397" s="4"/>
      <c r="S397" s="4">
        <f t="shared" si="27"/>
        <v>57622624</v>
      </c>
      <c r="T397" s="185"/>
      <c r="U397" s="77">
        <f t="shared" si="25"/>
        <v>1.9023457129997403E-4</v>
      </c>
      <c r="Z397" s="66"/>
    </row>
    <row r="398" spans="1:26" s="179" customFormat="1" ht="30.75">
      <c r="A398" s="194" t="s">
        <v>602</v>
      </c>
      <c r="C398" s="26">
        <f>IFERROR(_xlfn.XLOOKUP(A398,'درآمد سود سهام'!$A$9:$A$9,'درآمد سود سهام'!$M$9:$M$9),0)</f>
        <v>0</v>
      </c>
      <c r="D398" s="4"/>
      <c r="E398" s="26">
        <f>IFERROR(_xlfn.XLOOKUP(A398,'درآمد ناشی از تغییر قیمت  '!$A$7:$A$200,'درآمد ناشی از تغییر قیمت  '!$I$7:$I$200),0)</f>
        <v>-1046064000</v>
      </c>
      <c r="F398" s="4"/>
      <c r="G398" s="26">
        <v>1737687937</v>
      </c>
      <c r="H398" s="4"/>
      <c r="I398" s="4">
        <f t="shared" si="26"/>
        <v>691623937</v>
      </c>
      <c r="K398" s="77">
        <f t="shared" si="24"/>
        <v>1.5660208275868337E-2</v>
      </c>
      <c r="M398" s="26">
        <f>IFERROR(_xlfn.XLOOKUP(K398,'درآمد سود سهام'!$A$9:$A$9,'درآمد سود سهام'!$M$9:$M$9),0)</f>
        <v>0</v>
      </c>
      <c r="N398" s="26">
        <f>IFERROR(_xlfn.XLOOKUP(L398,'درآمد سود سهام'!$A$9:$A$9,'درآمد سود سهام'!$M$9:$M$9),0)</f>
        <v>0</v>
      </c>
      <c r="O398" s="26">
        <f>IFERROR(_xlfn.XLOOKUP(A398,'درآمد ناشی از تغییر قیمت  '!$A$7:$A$200,'درآمد ناشی از تغییر قیمت  '!$Q$7:$Q$200),0)</f>
        <v>0</v>
      </c>
      <c r="P398" s="4"/>
      <c r="Q398" s="26">
        <v>1733507051</v>
      </c>
      <c r="R398" s="4"/>
      <c r="S398" s="4">
        <f t="shared" si="27"/>
        <v>1733507051</v>
      </c>
      <c r="T398" s="185"/>
      <c r="U398" s="77">
        <f t="shared" si="25"/>
        <v>5.7229773273162155E-3</v>
      </c>
      <c r="Z398" s="66"/>
    </row>
    <row r="399" spans="1:26" s="179" customFormat="1" ht="30.75">
      <c r="A399" s="194" t="s">
        <v>603</v>
      </c>
      <c r="C399" s="26">
        <f>IFERROR(_xlfn.XLOOKUP(A399,'درآمد سود سهام'!$A$9:$A$9,'درآمد سود سهام'!$M$9:$M$9),0)</f>
        <v>0</v>
      </c>
      <c r="D399" s="4"/>
      <c r="E399" s="26">
        <f>IFERROR(_xlfn.XLOOKUP(A399,'درآمد ناشی از تغییر قیمت  '!$A$7:$A$200,'درآمد ناشی از تغییر قیمت  '!$I$7:$I$200),0)</f>
        <v>-110494000</v>
      </c>
      <c r="F399" s="4"/>
      <c r="G399" s="26">
        <v>1897242676</v>
      </c>
      <c r="H399" s="4"/>
      <c r="I399" s="4">
        <f t="shared" si="26"/>
        <v>1786748676</v>
      </c>
      <c r="K399" s="77">
        <f t="shared" si="24"/>
        <v>4.0456749551153831E-2</v>
      </c>
      <c r="M399" s="26">
        <f>IFERROR(_xlfn.XLOOKUP(K399,'درآمد سود سهام'!$A$9:$A$9,'درآمد سود سهام'!$M$9:$M$9),0)</f>
        <v>0</v>
      </c>
      <c r="N399" s="26">
        <f>IFERROR(_xlfn.XLOOKUP(L399,'درآمد سود سهام'!$A$9:$A$9,'درآمد سود سهام'!$M$9:$M$9),0)</f>
        <v>0</v>
      </c>
      <c r="O399" s="26">
        <f>IFERROR(_xlfn.XLOOKUP(A399,'درآمد ناشی از تغییر قیمت  '!$A$7:$A$200,'درآمد ناشی از تغییر قیمت  '!$Q$7:$Q$200),0)</f>
        <v>0</v>
      </c>
      <c r="P399" s="4"/>
      <c r="Q399" s="26">
        <v>1894174352</v>
      </c>
      <c r="R399" s="4"/>
      <c r="S399" s="4">
        <f t="shared" si="27"/>
        <v>1894174352</v>
      </c>
      <c r="T399" s="185"/>
      <c r="U399" s="77">
        <f t="shared" si="25"/>
        <v>6.253402236943012E-3</v>
      </c>
      <c r="Z399" s="66"/>
    </row>
    <row r="400" spans="1:26" s="179" customFormat="1" ht="30.75">
      <c r="A400" s="194" t="s">
        <v>604</v>
      </c>
      <c r="C400" s="26">
        <f>IFERROR(_xlfn.XLOOKUP(A400,'درآمد سود سهام'!$A$9:$A$9,'درآمد سود سهام'!$M$9:$M$9),0)</f>
        <v>0</v>
      </c>
      <c r="D400" s="4"/>
      <c r="E400" s="26">
        <f>IFERROR(_xlfn.XLOOKUP(A400,'درآمد ناشی از تغییر قیمت  '!$A$7:$A$200,'درآمد ناشی از تغییر قیمت  '!$I$7:$I$200),0)</f>
        <v>-558394000</v>
      </c>
      <c r="F400" s="4"/>
      <c r="G400" s="26">
        <v>398464022</v>
      </c>
      <c r="H400" s="4"/>
      <c r="I400" s="4">
        <f t="shared" si="26"/>
        <v>-159929978</v>
      </c>
      <c r="K400" s="77">
        <f t="shared" si="24"/>
        <v>-3.6212407220877338E-3</v>
      </c>
      <c r="M400" s="26">
        <f>IFERROR(_xlfn.XLOOKUP(K400,'درآمد سود سهام'!$A$9:$A$9,'درآمد سود سهام'!$M$9:$M$9),0)</f>
        <v>0</v>
      </c>
      <c r="N400" s="26">
        <f>IFERROR(_xlfn.XLOOKUP(L400,'درآمد سود سهام'!$A$9:$A$9,'درآمد سود سهام'!$M$9:$M$9),0)</f>
        <v>0</v>
      </c>
      <c r="O400" s="26">
        <f>IFERROR(_xlfn.XLOOKUP(A400,'درآمد ناشی از تغییر قیمت  '!$A$7:$A$200,'درآمد ناشی از تغییر قیمت  '!$Q$7:$Q$200),0)</f>
        <v>0</v>
      </c>
      <c r="P400" s="4"/>
      <c r="Q400" s="26">
        <v>397090735</v>
      </c>
      <c r="R400" s="4"/>
      <c r="S400" s="4">
        <f t="shared" si="27"/>
        <v>397090735</v>
      </c>
      <c r="T400" s="185"/>
      <c r="U400" s="77">
        <f t="shared" si="25"/>
        <v>1.3109501181327076E-3</v>
      </c>
      <c r="Z400" s="66"/>
    </row>
    <row r="401" spans="1:26" s="179" customFormat="1" ht="30.75">
      <c r="A401" s="194" t="s">
        <v>605</v>
      </c>
      <c r="C401" s="26">
        <f>IFERROR(_xlfn.XLOOKUP(A401,'درآمد سود سهام'!$A$9:$A$9,'درآمد سود سهام'!$M$9:$M$9),0)</f>
        <v>0</v>
      </c>
      <c r="D401" s="4"/>
      <c r="E401" s="26">
        <f>IFERROR(_xlfn.XLOOKUP(A401,'درآمد ناشی از تغییر قیمت  '!$A$7:$A$200,'درآمد ناشی از تغییر قیمت  '!$I$7:$I$200),0)</f>
        <v>-103826000</v>
      </c>
      <c r="F401" s="4"/>
      <c r="G401" s="26">
        <v>68794949</v>
      </c>
      <c r="H401" s="4"/>
      <c r="I401" s="4">
        <f t="shared" si="26"/>
        <v>-35031051</v>
      </c>
      <c r="K401" s="77">
        <f t="shared" si="24"/>
        <v>-7.9319631006722344E-4</v>
      </c>
      <c r="M401" s="26">
        <f>IFERROR(_xlfn.XLOOKUP(K401,'درآمد سود سهام'!$A$9:$A$9,'درآمد سود سهام'!$M$9:$M$9),0)</f>
        <v>0</v>
      </c>
      <c r="N401" s="26">
        <f>IFERROR(_xlfn.XLOOKUP(L401,'درآمد سود سهام'!$A$9:$A$9,'درآمد سود سهام'!$M$9:$M$9),0)</f>
        <v>0</v>
      </c>
      <c r="O401" s="26">
        <f>IFERROR(_xlfn.XLOOKUP(A401,'درآمد ناشی از تغییر قیمت  '!$A$7:$A$200,'درآمد ناشی از تغییر قیمت  '!$Q$7:$Q$200),0)</f>
        <v>0</v>
      </c>
      <c r="P401" s="4"/>
      <c r="Q401" s="26">
        <v>68598636</v>
      </c>
      <c r="R401" s="4"/>
      <c r="S401" s="4">
        <f t="shared" si="27"/>
        <v>68598636</v>
      </c>
      <c r="T401" s="185"/>
      <c r="U401" s="77">
        <f t="shared" si="25"/>
        <v>2.2647063263247027E-4</v>
      </c>
      <c r="Z401" s="66"/>
    </row>
    <row r="402" spans="1:26" s="179" customFormat="1" ht="30.75">
      <c r="A402" s="194" t="s">
        <v>606</v>
      </c>
      <c r="C402" s="26">
        <f>IFERROR(_xlfn.XLOOKUP(A402,'درآمد سود سهام'!$A$9:$A$9,'درآمد سود سهام'!$M$9:$M$9),0)</f>
        <v>0</v>
      </c>
      <c r="D402" s="4"/>
      <c r="E402" s="26">
        <f>IFERROR(_xlfn.XLOOKUP(A402,'درآمد ناشی از تغییر قیمت  '!$A$7:$A$200,'درآمد ناشی از تغییر قیمت  '!$I$7:$I$200),0)</f>
        <v>-174667000</v>
      </c>
      <c r="F402" s="4"/>
      <c r="G402" s="26">
        <v>224681221</v>
      </c>
      <c r="H402" s="4"/>
      <c r="I402" s="4">
        <f t="shared" si="26"/>
        <v>50014221</v>
      </c>
      <c r="K402" s="77">
        <f t="shared" si="24"/>
        <v>1.13245519091296E-3</v>
      </c>
      <c r="M402" s="26">
        <f>IFERROR(_xlfn.XLOOKUP(K402,'درآمد سود سهام'!$A$9:$A$9,'درآمد سود سهام'!$M$9:$M$9),0)</f>
        <v>0</v>
      </c>
      <c r="N402" s="26">
        <f>IFERROR(_xlfn.XLOOKUP(L402,'درآمد سود سهام'!$A$9:$A$9,'درآمد سود سهام'!$M$9:$M$9),0)</f>
        <v>0</v>
      </c>
      <c r="O402" s="26">
        <f>IFERROR(_xlfn.XLOOKUP(A402,'درآمد ناشی از تغییر قیمت  '!$A$7:$A$200,'درآمد ناشی از تغییر قیمت  '!$Q$7:$Q$200),0)</f>
        <v>0</v>
      </c>
      <c r="P402" s="4"/>
      <c r="Q402" s="26">
        <v>224303382</v>
      </c>
      <c r="R402" s="4"/>
      <c r="S402" s="4">
        <f t="shared" si="27"/>
        <v>224303382</v>
      </c>
      <c r="T402" s="185"/>
      <c r="U402" s="77">
        <f t="shared" si="25"/>
        <v>7.4051222859799495E-4</v>
      </c>
      <c r="Z402" s="66"/>
    </row>
    <row r="403" spans="1:26" s="179" customFormat="1" ht="30.75">
      <c r="A403" s="194" t="s">
        <v>405</v>
      </c>
      <c r="C403" s="26">
        <f>IFERROR(_xlfn.XLOOKUP(A403,'درآمد سود سهام'!$A$9:$A$9,'درآمد سود سهام'!$M$9:$M$9),0)</f>
        <v>0</v>
      </c>
      <c r="D403" s="4"/>
      <c r="E403" s="26">
        <f>IFERROR(_xlfn.XLOOKUP(A403,'درآمد ناشی از تغییر قیمت  '!$A$7:$A$200,'درآمد ناشی از تغییر قیمت  '!$I$7:$I$200),0)</f>
        <v>0</v>
      </c>
      <c r="F403" s="4"/>
      <c r="G403" s="26">
        <v>0</v>
      </c>
      <c r="H403" s="4"/>
      <c r="I403" s="4">
        <f t="shared" si="26"/>
        <v>0</v>
      </c>
      <c r="K403" s="77">
        <f t="shared" si="24"/>
        <v>0</v>
      </c>
      <c r="M403" s="26">
        <f>IFERROR(_xlfn.XLOOKUP(K403,'درآمد سود سهام'!$A$9:$A$9,'درآمد سود سهام'!$M$9:$M$9),0)</f>
        <v>0</v>
      </c>
      <c r="N403" s="26">
        <f>IFERROR(_xlfn.XLOOKUP(L403,'درآمد سود سهام'!$A$9:$A$9,'درآمد سود سهام'!$M$9:$M$9),0)</f>
        <v>0</v>
      </c>
      <c r="O403" s="26">
        <f>IFERROR(_xlfn.XLOOKUP(A403,'درآمد ناشی از تغییر قیمت  '!$A$7:$A$200,'درآمد ناشی از تغییر قیمت  '!$Q$7:$Q$200),0)</f>
        <v>0</v>
      </c>
      <c r="P403" s="4"/>
      <c r="Q403" s="26">
        <v>-989589463</v>
      </c>
      <c r="R403" s="4"/>
      <c r="S403" s="4">
        <f t="shared" si="27"/>
        <v>-989589463</v>
      </c>
      <c r="T403" s="185"/>
      <c r="U403" s="77">
        <f t="shared" si="25"/>
        <v>-3.2670176085139147E-3</v>
      </c>
      <c r="Z403" s="66"/>
    </row>
    <row r="404" spans="1:26" s="179" customFormat="1" ht="30.75">
      <c r="A404" s="194" t="s">
        <v>428</v>
      </c>
      <c r="C404" s="26">
        <f>IFERROR(_xlfn.XLOOKUP(A404,'درآمد سود سهام'!$A$9:$A$9,'درآمد سود سهام'!$M$9:$M$9),0)</f>
        <v>0</v>
      </c>
      <c r="D404" s="4"/>
      <c r="E404" s="26">
        <f>IFERROR(_xlfn.XLOOKUP(A404,'درآمد ناشی از تغییر قیمت  '!$A$7:$A$200,'درآمد ناشی از تغییر قیمت  '!$I$7:$I$200),0)</f>
        <v>0</v>
      </c>
      <c r="F404" s="4"/>
      <c r="G404" s="26">
        <v>0</v>
      </c>
      <c r="H404" s="4"/>
      <c r="I404" s="4">
        <f t="shared" si="26"/>
        <v>0</v>
      </c>
      <c r="K404" s="77">
        <f t="shared" si="24"/>
        <v>0</v>
      </c>
      <c r="M404" s="26">
        <f>IFERROR(_xlfn.XLOOKUP(K404,'درآمد سود سهام'!$A$9:$A$9,'درآمد سود سهام'!$M$9:$M$9),0)</f>
        <v>0</v>
      </c>
      <c r="N404" s="26">
        <f>IFERROR(_xlfn.XLOOKUP(L404,'درآمد سود سهام'!$A$9:$A$9,'درآمد سود سهام'!$M$9:$M$9),0)</f>
        <v>0</v>
      </c>
      <c r="O404" s="26">
        <f>IFERROR(_xlfn.XLOOKUP(A404,'درآمد ناشی از تغییر قیمت  '!$A$7:$A$200,'درآمد ناشی از تغییر قیمت  '!$Q$7:$Q$200),0)</f>
        <v>0</v>
      </c>
      <c r="P404" s="4"/>
      <c r="Q404" s="26">
        <v>-98510191</v>
      </c>
      <c r="R404" s="4"/>
      <c r="S404" s="4">
        <f t="shared" si="27"/>
        <v>-98510191</v>
      </c>
      <c r="T404" s="185"/>
      <c r="U404" s="77">
        <f t="shared" si="25"/>
        <v>-3.2522024601940307E-4</v>
      </c>
      <c r="Z404" s="66"/>
    </row>
    <row r="405" spans="1:26" s="179" customFormat="1" ht="30.75">
      <c r="A405" s="194" t="s">
        <v>463</v>
      </c>
      <c r="C405" s="26">
        <f>IFERROR(_xlfn.XLOOKUP(A405,'درآمد سود سهام'!$A$9:$A$9,'درآمد سود سهام'!$M$9:$M$9),0)</f>
        <v>0</v>
      </c>
      <c r="D405" s="4"/>
      <c r="E405" s="26">
        <f>IFERROR(_xlfn.XLOOKUP(A405,'درآمد ناشی از تغییر قیمت  '!$A$7:$A$200,'درآمد ناشی از تغییر قیمت  '!$I$7:$I$200),0)</f>
        <v>0</v>
      </c>
      <c r="F405" s="4"/>
      <c r="G405" s="26">
        <v>0</v>
      </c>
      <c r="H405" s="4"/>
      <c r="I405" s="4">
        <f t="shared" si="26"/>
        <v>0</v>
      </c>
      <c r="K405" s="77">
        <f t="shared" si="24"/>
        <v>0</v>
      </c>
      <c r="M405" s="26">
        <f>IFERROR(_xlfn.XLOOKUP(K405,'درآمد سود سهام'!$A$9:$A$9,'درآمد سود سهام'!$M$9:$M$9),0)</f>
        <v>0</v>
      </c>
      <c r="N405" s="26">
        <f>IFERROR(_xlfn.XLOOKUP(L405,'درآمد سود سهام'!$A$9:$A$9,'درآمد سود سهام'!$M$9:$M$9),0)</f>
        <v>0</v>
      </c>
      <c r="O405" s="26">
        <f>IFERROR(_xlfn.XLOOKUP(A405,'درآمد ناشی از تغییر قیمت  '!$A$7:$A$200,'درآمد ناشی از تغییر قیمت  '!$Q$7:$Q$200),0)</f>
        <v>0</v>
      </c>
      <c r="P405" s="4"/>
      <c r="Q405" s="26">
        <v>-1568452533</v>
      </c>
      <c r="R405" s="4"/>
      <c r="S405" s="4">
        <f t="shared" si="27"/>
        <v>-1568452533</v>
      </c>
      <c r="T405" s="185"/>
      <c r="U405" s="77">
        <f t="shared" si="25"/>
        <v>-5.1780685173173193E-3</v>
      </c>
      <c r="Z405" s="66"/>
    </row>
    <row r="406" spans="1:26" s="179" customFormat="1" ht="30.75">
      <c r="A406" s="194" t="s">
        <v>435</v>
      </c>
      <c r="C406" s="26">
        <f>IFERROR(_xlfn.XLOOKUP(A406,'درآمد سود سهام'!$A$9:$A$9,'درآمد سود سهام'!$M$9:$M$9),0)</f>
        <v>0</v>
      </c>
      <c r="D406" s="4"/>
      <c r="E406" s="26">
        <f>IFERROR(_xlfn.XLOOKUP(A406,'درآمد ناشی از تغییر قیمت  '!$A$7:$A$200,'درآمد ناشی از تغییر قیمت  '!$I$7:$I$200),0)</f>
        <v>0</v>
      </c>
      <c r="F406" s="4"/>
      <c r="G406" s="26">
        <v>0</v>
      </c>
      <c r="H406" s="4"/>
      <c r="I406" s="4">
        <f t="shared" si="26"/>
        <v>0</v>
      </c>
      <c r="K406" s="77">
        <f t="shared" si="24"/>
        <v>0</v>
      </c>
      <c r="M406" s="26">
        <f>IFERROR(_xlfn.XLOOKUP(K406,'درآمد سود سهام'!$A$9:$A$9,'درآمد سود سهام'!$M$9:$M$9),0)</f>
        <v>0</v>
      </c>
      <c r="N406" s="26">
        <f>IFERROR(_xlfn.XLOOKUP(L406,'درآمد سود سهام'!$A$9:$A$9,'درآمد سود سهام'!$M$9:$M$9),0)</f>
        <v>0</v>
      </c>
      <c r="O406" s="26">
        <f>IFERROR(_xlfn.XLOOKUP(A406,'درآمد ناشی از تغییر قیمت  '!$A$7:$A$200,'درآمد ناشی از تغییر قیمت  '!$Q$7:$Q$200),0)</f>
        <v>0</v>
      </c>
      <c r="P406" s="4"/>
      <c r="Q406" s="26">
        <v>-1150295623</v>
      </c>
      <c r="R406" s="4"/>
      <c r="S406" s="4">
        <f t="shared" si="27"/>
        <v>-1150295623</v>
      </c>
      <c r="T406" s="185"/>
      <c r="U406" s="77">
        <f t="shared" si="25"/>
        <v>-3.7975708067310775E-3</v>
      </c>
      <c r="Z406" s="66"/>
    </row>
    <row r="407" spans="1:26" s="179" customFormat="1" ht="30.75">
      <c r="A407" s="194" t="s">
        <v>411</v>
      </c>
      <c r="C407" s="26">
        <f>IFERROR(_xlfn.XLOOKUP(A407,'درآمد سود سهام'!$A$9:$A$9,'درآمد سود سهام'!$M$9:$M$9),0)</f>
        <v>0</v>
      </c>
      <c r="D407" s="4"/>
      <c r="E407" s="26">
        <f>IFERROR(_xlfn.XLOOKUP(A407,'درآمد ناشی از تغییر قیمت  '!$A$7:$A$200,'درآمد ناشی از تغییر قیمت  '!$I$7:$I$200),0)</f>
        <v>0</v>
      </c>
      <c r="F407" s="4"/>
      <c r="G407" s="26">
        <v>0</v>
      </c>
      <c r="H407" s="4"/>
      <c r="I407" s="4">
        <f t="shared" si="26"/>
        <v>0</v>
      </c>
      <c r="K407" s="77">
        <f t="shared" si="24"/>
        <v>0</v>
      </c>
      <c r="M407" s="26">
        <f>IFERROR(_xlfn.XLOOKUP(K407,'درآمد سود سهام'!$A$9:$A$9,'درآمد سود سهام'!$M$9:$M$9),0)</f>
        <v>0</v>
      </c>
      <c r="N407" s="26">
        <f>IFERROR(_xlfn.XLOOKUP(L407,'درآمد سود سهام'!$A$9:$A$9,'درآمد سود سهام'!$M$9:$M$9),0)</f>
        <v>0</v>
      </c>
      <c r="O407" s="26">
        <f>IFERROR(_xlfn.XLOOKUP(A407,'درآمد ناشی از تغییر قیمت  '!$A$7:$A$200,'درآمد ناشی از تغییر قیمت  '!$Q$7:$Q$200),0)</f>
        <v>0</v>
      </c>
      <c r="P407" s="4"/>
      <c r="Q407" s="26">
        <v>-77305815</v>
      </c>
      <c r="R407" s="4"/>
      <c r="S407" s="4">
        <f t="shared" si="27"/>
        <v>-77305815</v>
      </c>
      <c r="T407" s="185"/>
      <c r="U407" s="77">
        <f t="shared" si="25"/>
        <v>-2.5521639860621586E-4</v>
      </c>
      <c r="Z407" s="66"/>
    </row>
    <row r="408" spans="1:26" s="179" customFormat="1" ht="30.75">
      <c r="A408" s="194" t="s">
        <v>432</v>
      </c>
      <c r="C408" s="26">
        <f>IFERROR(_xlfn.XLOOKUP(A408,'درآمد سود سهام'!$A$9:$A$9,'درآمد سود سهام'!$M$9:$M$9),0)</f>
        <v>0</v>
      </c>
      <c r="D408" s="4"/>
      <c r="E408" s="26">
        <f>IFERROR(_xlfn.XLOOKUP(A408,'درآمد ناشی از تغییر قیمت  '!$A$7:$A$200,'درآمد ناشی از تغییر قیمت  '!$I$7:$I$200),0)</f>
        <v>0</v>
      </c>
      <c r="F408" s="4"/>
      <c r="G408" s="26">
        <v>0</v>
      </c>
      <c r="H408" s="4"/>
      <c r="I408" s="4">
        <f t="shared" si="26"/>
        <v>0</v>
      </c>
      <c r="K408" s="77">
        <f t="shared" si="24"/>
        <v>0</v>
      </c>
      <c r="M408" s="26">
        <f>IFERROR(_xlfn.XLOOKUP(K408,'درآمد سود سهام'!$A$9:$A$9,'درآمد سود سهام'!$M$9:$M$9),0)</f>
        <v>0</v>
      </c>
      <c r="N408" s="26">
        <f>IFERROR(_xlfn.XLOOKUP(L408,'درآمد سود سهام'!$A$9:$A$9,'درآمد سود سهام'!$M$9:$M$9),0)</f>
        <v>0</v>
      </c>
      <c r="O408" s="26">
        <f>IFERROR(_xlfn.XLOOKUP(A408,'درآمد ناشی از تغییر قیمت  '!$A$7:$A$200,'درآمد ناشی از تغییر قیمت  '!$Q$7:$Q$200),0)</f>
        <v>0</v>
      </c>
      <c r="P408" s="4"/>
      <c r="Q408" s="26">
        <v>-219975039</v>
      </c>
      <c r="R408" s="4"/>
      <c r="S408" s="4">
        <f t="shared" si="27"/>
        <v>-219975039</v>
      </c>
      <c r="T408" s="185"/>
      <c r="U408" s="77">
        <f t="shared" si="25"/>
        <v>-7.2622269407342623E-4</v>
      </c>
      <c r="Z408" s="66"/>
    </row>
    <row r="409" spans="1:26" s="179" customFormat="1" ht="30.75">
      <c r="A409" s="194" t="s">
        <v>430</v>
      </c>
      <c r="C409" s="26">
        <f>IFERROR(_xlfn.XLOOKUP(A409,'درآمد سود سهام'!$A$9:$A$9,'درآمد سود سهام'!$M$9:$M$9),0)</f>
        <v>0</v>
      </c>
      <c r="D409" s="4"/>
      <c r="E409" s="26">
        <f>IFERROR(_xlfn.XLOOKUP(A409,'درآمد ناشی از تغییر قیمت  '!$A$7:$A$200,'درآمد ناشی از تغییر قیمت  '!$I$7:$I$200),0)</f>
        <v>0</v>
      </c>
      <c r="F409" s="4"/>
      <c r="G409" s="26">
        <v>0</v>
      </c>
      <c r="H409" s="4"/>
      <c r="I409" s="4">
        <f t="shared" si="26"/>
        <v>0</v>
      </c>
      <c r="K409" s="77">
        <f t="shared" si="24"/>
        <v>0</v>
      </c>
      <c r="M409" s="26">
        <f>IFERROR(_xlfn.XLOOKUP(K409,'درآمد سود سهام'!$A$9:$A$9,'درآمد سود سهام'!$M$9:$M$9),0)</f>
        <v>0</v>
      </c>
      <c r="N409" s="26">
        <f>IFERROR(_xlfn.XLOOKUP(L409,'درآمد سود سهام'!$A$9:$A$9,'درآمد سود سهام'!$M$9:$M$9),0)</f>
        <v>0</v>
      </c>
      <c r="O409" s="26">
        <f>IFERROR(_xlfn.XLOOKUP(A409,'درآمد ناشی از تغییر قیمت  '!$A$7:$A$200,'درآمد ناشی از تغییر قیمت  '!$Q$7:$Q$200),0)</f>
        <v>0</v>
      </c>
      <c r="P409" s="4"/>
      <c r="Q409" s="26">
        <v>-449306129</v>
      </c>
      <c r="R409" s="4"/>
      <c r="S409" s="4">
        <f t="shared" si="27"/>
        <v>-449306129</v>
      </c>
      <c r="T409" s="185"/>
      <c r="U409" s="77">
        <f t="shared" si="25"/>
        <v>-1.4833333315880553E-3</v>
      </c>
      <c r="Z409" s="66"/>
    </row>
    <row r="410" spans="1:26" s="179" customFormat="1" ht="30.75">
      <c r="A410" s="194" t="s">
        <v>607</v>
      </c>
      <c r="C410" s="26">
        <f>IFERROR(_xlfn.XLOOKUP(A410,'درآمد سود سهام'!$A$9:$A$9,'درآمد سود سهام'!$M$9:$M$9),0)</f>
        <v>0</v>
      </c>
      <c r="D410" s="4"/>
      <c r="E410" s="26">
        <f>IFERROR(_xlfn.XLOOKUP(A410,'درآمد ناشی از تغییر قیمت  '!$A$7:$A$200,'درآمد ناشی از تغییر قیمت  '!$I$7:$I$200),0)</f>
        <v>1977846908</v>
      </c>
      <c r="F410" s="4"/>
      <c r="G410" s="26">
        <v>-858531735</v>
      </c>
      <c r="H410" s="4"/>
      <c r="I410" s="4">
        <f t="shared" si="26"/>
        <v>1119315173</v>
      </c>
      <c r="K410" s="77">
        <f t="shared" si="24"/>
        <v>2.5344277139325789E-2</v>
      </c>
      <c r="M410" s="26">
        <f>IFERROR(_xlfn.XLOOKUP(K410,'درآمد سود سهام'!$A$9:$A$9,'درآمد سود سهام'!$M$9:$M$9),0)</f>
        <v>0</v>
      </c>
      <c r="N410" s="26">
        <f>IFERROR(_xlfn.XLOOKUP(L410,'درآمد سود سهام'!$A$9:$A$9,'درآمد سود سهام'!$M$9:$M$9),0)</f>
        <v>0</v>
      </c>
      <c r="O410" s="26">
        <f>IFERROR(_xlfn.XLOOKUP(A410,'درآمد ناشی از تغییر قیمت  '!$A$7:$A$200,'درآمد ناشی از تغییر قیمت  '!$Q$7:$Q$200),0)</f>
        <v>0</v>
      </c>
      <c r="P410" s="4"/>
      <c r="Q410" s="26">
        <v>-1974181525</v>
      </c>
      <c r="R410" s="4"/>
      <c r="S410" s="4">
        <f t="shared" si="27"/>
        <v>-1974181525</v>
      </c>
      <c r="T410" s="185"/>
      <c r="U410" s="77">
        <f t="shared" si="25"/>
        <v>-6.517536863241493E-3</v>
      </c>
      <c r="Z410" s="66"/>
    </row>
    <row r="411" spans="1:26" s="179" customFormat="1" ht="30.75">
      <c r="A411" s="194" t="s">
        <v>608</v>
      </c>
      <c r="C411" s="26">
        <f>IFERROR(_xlfn.XLOOKUP(A411,'درآمد سود سهام'!$A$9:$A$9,'درآمد سود سهام'!$M$9:$M$9),0)</f>
        <v>0</v>
      </c>
      <c r="D411" s="4"/>
      <c r="E411" s="26">
        <f>IFERROR(_xlfn.XLOOKUP(A411,'درآمد ناشی از تغییر قیمت  '!$A$7:$A$200,'درآمد ناشی از تغییر قیمت  '!$I$7:$I$200),0)</f>
        <v>1036682855</v>
      </c>
      <c r="F411" s="4"/>
      <c r="G411" s="26">
        <v>-557875137</v>
      </c>
      <c r="H411" s="4"/>
      <c r="I411" s="4">
        <f t="shared" si="26"/>
        <v>478807718</v>
      </c>
      <c r="K411" s="77">
        <f t="shared" si="24"/>
        <v>1.0841482179604251E-2</v>
      </c>
      <c r="M411" s="26">
        <f>IFERROR(_xlfn.XLOOKUP(K411,'درآمد سود سهام'!$A$9:$A$9,'درآمد سود سهام'!$M$9:$M$9),0)</f>
        <v>0</v>
      </c>
      <c r="N411" s="26">
        <f>IFERROR(_xlfn.XLOOKUP(L411,'درآمد سود سهام'!$A$9:$A$9,'درآمد سود سهام'!$M$9:$M$9),0)</f>
        <v>0</v>
      </c>
      <c r="O411" s="26">
        <f>IFERROR(_xlfn.XLOOKUP(A411,'درآمد ناشی از تغییر قیمت  '!$A$7:$A$200,'درآمد ناشی از تغییر قیمت  '!$Q$7:$Q$200),0)</f>
        <v>0</v>
      </c>
      <c r="P411" s="4"/>
      <c r="Q411" s="26">
        <v>-572694593</v>
      </c>
      <c r="R411" s="4"/>
      <c r="S411" s="4">
        <f t="shared" si="27"/>
        <v>-572694593</v>
      </c>
      <c r="T411" s="185"/>
      <c r="U411" s="77">
        <f t="shared" si="25"/>
        <v>-1.8906863801476327E-3</v>
      </c>
      <c r="Z411" s="66"/>
    </row>
    <row r="412" spans="1:26" s="179" customFormat="1" ht="30.75">
      <c r="A412" s="194" t="s">
        <v>609</v>
      </c>
      <c r="C412" s="26">
        <f>IFERROR(_xlfn.XLOOKUP(A412,'درآمد سود سهام'!$A$9:$A$9,'درآمد سود سهام'!$M$9:$M$9),0)</f>
        <v>0</v>
      </c>
      <c r="D412" s="4"/>
      <c r="E412" s="26">
        <f>IFERROR(_xlfn.XLOOKUP(A412,'درآمد ناشی از تغییر قیمت  '!$A$7:$A$200,'درآمد ناشی از تغییر قیمت  '!$I$7:$I$200),0)</f>
        <v>-639192000</v>
      </c>
      <c r="F412" s="4"/>
      <c r="G412" s="26">
        <v>730992984</v>
      </c>
      <c r="H412" s="4"/>
      <c r="I412" s="4">
        <f t="shared" si="26"/>
        <v>91800984</v>
      </c>
      <c r="K412" s="77">
        <f t="shared" si="24"/>
        <v>2.0786188164705712E-3</v>
      </c>
      <c r="M412" s="26">
        <f>IFERROR(_xlfn.XLOOKUP(K412,'درآمد سود سهام'!$A$9:$A$9,'درآمد سود سهام'!$M$9:$M$9),0)</f>
        <v>0</v>
      </c>
      <c r="N412" s="26">
        <f>IFERROR(_xlfn.XLOOKUP(L412,'درآمد سود سهام'!$A$9:$A$9,'درآمد سود سهام'!$M$9:$M$9),0)</f>
        <v>0</v>
      </c>
      <c r="O412" s="26">
        <f>IFERROR(_xlfn.XLOOKUP(A412,'درآمد ناشی از تغییر قیمت  '!$A$7:$A$200,'درآمد ناشی از تغییر قیمت  '!$Q$7:$Q$200),0)</f>
        <v>0</v>
      </c>
      <c r="P412" s="4"/>
      <c r="Q412" s="26">
        <v>729113004</v>
      </c>
      <c r="R412" s="4"/>
      <c r="S412" s="4">
        <f t="shared" si="27"/>
        <v>729113004</v>
      </c>
      <c r="T412" s="185"/>
      <c r="U412" s="77">
        <f t="shared" si="25"/>
        <v>2.407084060336722E-3</v>
      </c>
      <c r="Z412" s="66"/>
    </row>
    <row r="413" spans="1:26" s="179" customFormat="1" ht="30.75">
      <c r="A413" s="194" t="s">
        <v>610</v>
      </c>
      <c r="C413" s="26">
        <f>IFERROR(_xlfn.XLOOKUP(A413,'درآمد سود سهام'!$A$9:$A$9,'درآمد سود سهام'!$M$9:$M$9),0)</f>
        <v>0</v>
      </c>
      <c r="D413" s="4"/>
      <c r="E413" s="26">
        <f>IFERROR(_xlfn.XLOOKUP(A413,'درآمد ناشی از تغییر قیمت  '!$A$7:$A$200,'درآمد ناشی از تغییر قیمت  '!$I$7:$I$200),0)</f>
        <v>617848000</v>
      </c>
      <c r="F413" s="4"/>
      <c r="G413" s="26">
        <v>255679388</v>
      </c>
      <c r="H413" s="4"/>
      <c r="I413" s="4">
        <f t="shared" si="26"/>
        <v>873527388</v>
      </c>
      <c r="K413" s="77">
        <f t="shared" si="24"/>
        <v>1.9778986959433784E-2</v>
      </c>
      <c r="M413" s="26">
        <f>IFERROR(_xlfn.XLOOKUP(K413,'درآمد سود سهام'!$A$9:$A$9,'درآمد سود سهام'!$M$9:$M$9),0)</f>
        <v>0</v>
      </c>
      <c r="N413" s="26">
        <f>IFERROR(_xlfn.XLOOKUP(L413,'درآمد سود سهام'!$A$9:$A$9,'درآمد سود سهام'!$M$9:$M$9),0)</f>
        <v>0</v>
      </c>
      <c r="O413" s="26">
        <f>IFERROR(_xlfn.XLOOKUP(A413,'درآمد ناشی از تغییر قیمت  '!$A$7:$A$200,'درآمد ناشی از تغییر قیمت  '!$Q$7:$Q$200),0)</f>
        <v>0</v>
      </c>
      <c r="P413" s="4"/>
      <c r="Q413" s="26">
        <v>254505361</v>
      </c>
      <c r="R413" s="4"/>
      <c r="S413" s="4">
        <f t="shared" si="27"/>
        <v>254505361</v>
      </c>
      <c r="T413" s="185"/>
      <c r="U413" s="77">
        <f t="shared" si="25"/>
        <v>8.4022064395019788E-4</v>
      </c>
      <c r="Z413" s="66"/>
    </row>
    <row r="414" spans="1:26" s="179" customFormat="1" ht="30.75">
      <c r="A414" s="194" t="s">
        <v>611</v>
      </c>
      <c r="C414" s="26">
        <f>IFERROR(_xlfn.XLOOKUP(A414,'درآمد سود سهام'!$A$9:$A$9,'درآمد سود سهام'!$M$9:$M$9),0)</f>
        <v>0</v>
      </c>
      <c r="D414" s="4"/>
      <c r="E414" s="26">
        <f>IFERROR(_xlfn.XLOOKUP(A414,'درآمد ناشی از تغییر قیمت  '!$A$7:$A$200,'درآمد ناشی از تغییر قیمت  '!$I$7:$I$200),0)</f>
        <v>3321122000</v>
      </c>
      <c r="F414" s="4"/>
      <c r="G414" s="26">
        <v>-731882843</v>
      </c>
      <c r="H414" s="4"/>
      <c r="I414" s="4">
        <f t="shared" si="26"/>
        <v>2589239157</v>
      </c>
      <c r="K414" s="77">
        <f t="shared" si="24"/>
        <v>5.8627271708575575E-2</v>
      </c>
      <c r="M414" s="26">
        <f>IFERROR(_xlfn.XLOOKUP(K414,'درآمد سود سهام'!$A$9:$A$9,'درآمد سود سهام'!$M$9:$M$9),0)</f>
        <v>0</v>
      </c>
      <c r="N414" s="26">
        <f>IFERROR(_xlfn.XLOOKUP(L414,'درآمد سود سهام'!$A$9:$A$9,'درآمد سود سهام'!$M$9:$M$9),0)</f>
        <v>0</v>
      </c>
      <c r="O414" s="26">
        <f>IFERROR(_xlfn.XLOOKUP(A414,'درآمد ناشی از تغییر قیمت  '!$A$7:$A$200,'درآمد ناشی از تغییر قیمت  '!$Q$7:$Q$200),0)</f>
        <v>0</v>
      </c>
      <c r="P414" s="4"/>
      <c r="Q414" s="26">
        <v>-734434728</v>
      </c>
      <c r="R414" s="4"/>
      <c r="S414" s="4">
        <f t="shared" si="27"/>
        <v>-734434728</v>
      </c>
      <c r="T414" s="185"/>
      <c r="U414" s="77">
        <f t="shared" si="25"/>
        <v>-2.4246531298000771E-3</v>
      </c>
      <c r="Z414" s="66"/>
    </row>
    <row r="415" spans="1:26" s="179" customFormat="1" ht="30.75">
      <c r="A415" s="194" t="s">
        <v>612</v>
      </c>
      <c r="C415" s="26">
        <f>IFERROR(_xlfn.XLOOKUP(A415,'درآمد سود سهام'!$A$9:$A$9,'درآمد سود سهام'!$M$9:$M$9),0)</f>
        <v>0</v>
      </c>
      <c r="D415" s="4"/>
      <c r="E415" s="26">
        <f>IFERROR(_xlfn.XLOOKUP(A415,'درآمد ناشی از تغییر قیمت  '!$A$7:$A$200,'درآمد ناشی از تغییر قیمت  '!$I$7:$I$200),0)</f>
        <v>2215360000</v>
      </c>
      <c r="F415" s="4"/>
      <c r="G415" s="26">
        <v>45521662</v>
      </c>
      <c r="H415" s="4"/>
      <c r="I415" s="4">
        <f t="shared" si="26"/>
        <v>2260881662</v>
      </c>
      <c r="K415" s="77">
        <f t="shared" si="24"/>
        <v>5.1192383345765202E-2</v>
      </c>
      <c r="M415" s="26">
        <f>IFERROR(_xlfn.XLOOKUP(K415,'درآمد سود سهام'!$A$9:$A$9,'درآمد سود سهام'!$M$9:$M$9),0)</f>
        <v>0</v>
      </c>
      <c r="N415" s="26">
        <f>IFERROR(_xlfn.XLOOKUP(L415,'درآمد سود سهام'!$A$9:$A$9,'درآمد سود سهام'!$M$9:$M$9),0)</f>
        <v>0</v>
      </c>
      <c r="O415" s="26">
        <f>IFERROR(_xlfn.XLOOKUP(A415,'درآمد ناشی از تغییر قیمت  '!$A$7:$A$200,'درآمد ناشی از تغییر قیمت  '!$Q$7:$Q$200),0)</f>
        <v>0</v>
      </c>
      <c r="P415" s="4"/>
      <c r="Q415" s="26">
        <v>43524881</v>
      </c>
      <c r="R415" s="4"/>
      <c r="S415" s="4">
        <f t="shared" si="27"/>
        <v>43524881</v>
      </c>
      <c r="T415" s="185"/>
      <c r="U415" s="77">
        <f t="shared" si="25"/>
        <v>1.4369246839431306E-4</v>
      </c>
      <c r="Z415" s="66"/>
    </row>
    <row r="416" spans="1:26" s="179" customFormat="1" ht="30.75">
      <c r="A416" s="194" t="s">
        <v>613</v>
      </c>
      <c r="C416" s="26">
        <f>IFERROR(_xlfn.XLOOKUP(A416,'درآمد سود سهام'!$A$9:$A$9,'درآمد سود سهام'!$M$9:$M$9),0)</f>
        <v>0</v>
      </c>
      <c r="D416" s="4"/>
      <c r="E416" s="26">
        <f>IFERROR(_xlfn.XLOOKUP(A416,'درآمد ناشی از تغییر قیمت  '!$A$7:$A$200,'درآمد ناشی از تغییر قیمت  '!$I$7:$I$200),0)</f>
        <v>-31547000</v>
      </c>
      <c r="F416" s="4"/>
      <c r="G416" s="26">
        <v>296113202</v>
      </c>
      <c r="H416" s="4"/>
      <c r="I416" s="4">
        <f t="shared" si="26"/>
        <v>264566202</v>
      </c>
      <c r="K416" s="77">
        <f t="shared" si="24"/>
        <v>5.9904835625656698E-3</v>
      </c>
      <c r="M416" s="26">
        <f>IFERROR(_xlfn.XLOOKUP(K416,'درآمد سود سهام'!$A$9:$A$9,'درآمد سود سهام'!$M$9:$M$9),0)</f>
        <v>0</v>
      </c>
      <c r="N416" s="26">
        <f>IFERROR(_xlfn.XLOOKUP(L416,'درآمد سود سهام'!$A$9:$A$9,'درآمد سود سهام'!$M$9:$M$9),0)</f>
        <v>0</v>
      </c>
      <c r="O416" s="26">
        <f>IFERROR(_xlfn.XLOOKUP(A416,'درآمد ناشی از تغییر قیمت  '!$A$7:$A$200,'درآمد ناشی از تغییر قیمت  '!$Q$7:$Q$200),0)</f>
        <v>0</v>
      </c>
      <c r="P416" s="4"/>
      <c r="Q416" s="26">
        <v>295551899</v>
      </c>
      <c r="R416" s="4"/>
      <c r="S416" s="4">
        <f t="shared" si="27"/>
        <v>295551899</v>
      </c>
      <c r="T416" s="185"/>
      <c r="U416" s="77">
        <f t="shared" si="25"/>
        <v>9.757311434334927E-4</v>
      </c>
      <c r="Z416" s="66"/>
    </row>
    <row r="417" spans="1:26" s="179" customFormat="1" ht="30.75">
      <c r="A417" s="194" t="s">
        <v>614</v>
      </c>
      <c r="C417" s="26">
        <f>IFERROR(_xlfn.XLOOKUP(A417,'درآمد سود سهام'!$A$9:$A$9,'درآمد سود سهام'!$M$9:$M$9),0)</f>
        <v>0</v>
      </c>
      <c r="D417" s="4"/>
      <c r="E417" s="26">
        <f>IFERROR(_xlfn.XLOOKUP(A417,'درآمد ناشی از تغییر قیمت  '!$A$7:$A$200,'درآمد ناشی از تغییر قیمت  '!$I$7:$I$200),0)</f>
        <v>-368231000</v>
      </c>
      <c r="F417" s="4"/>
      <c r="G417" s="26">
        <v>949304063</v>
      </c>
      <c r="H417" s="4"/>
      <c r="I417" s="4">
        <f t="shared" si="26"/>
        <v>581073063</v>
      </c>
      <c r="K417" s="77">
        <f t="shared" si="24"/>
        <v>1.3157042003994092E-2</v>
      </c>
      <c r="M417" s="26">
        <f>IFERROR(_xlfn.XLOOKUP(K417,'درآمد سود سهام'!$A$9:$A$9,'درآمد سود سهام'!$M$9:$M$9),0)</f>
        <v>0</v>
      </c>
      <c r="N417" s="26">
        <f>IFERROR(_xlfn.XLOOKUP(L417,'درآمد سود سهام'!$A$9:$A$9,'درآمد سود سهام'!$M$9:$M$9),0)</f>
        <v>0</v>
      </c>
      <c r="O417" s="26">
        <f>IFERROR(_xlfn.XLOOKUP(A417,'درآمد ناشی از تغییر قیمت  '!$A$7:$A$200,'درآمد ناشی از تغییر قیمت  '!$Q$7:$Q$200),0)</f>
        <v>0</v>
      </c>
      <c r="P417" s="4"/>
      <c r="Q417" s="26">
        <v>947967713</v>
      </c>
      <c r="R417" s="4"/>
      <c r="S417" s="4">
        <f t="shared" si="27"/>
        <v>947967713</v>
      </c>
      <c r="T417" s="185"/>
      <c r="U417" s="77">
        <f t="shared" si="25"/>
        <v>3.1296081117161865E-3</v>
      </c>
      <c r="Z417" s="66"/>
    </row>
    <row r="418" spans="1:26" s="179" customFormat="1" ht="30.75">
      <c r="A418" s="194" t="s">
        <v>615</v>
      </c>
      <c r="C418" s="26">
        <f>IFERROR(_xlfn.XLOOKUP(A418,'درآمد سود سهام'!$A$9:$A$9,'درآمد سود سهام'!$M$9:$M$9),0)</f>
        <v>0</v>
      </c>
      <c r="D418" s="4"/>
      <c r="E418" s="26">
        <f>IFERROR(_xlfn.XLOOKUP(A418,'درآمد ناشی از تغییر قیمت  '!$A$7:$A$200,'درآمد ناشی از تغییر قیمت  '!$I$7:$I$200),0)</f>
        <v>-633402000</v>
      </c>
      <c r="F418" s="4"/>
      <c r="G418" s="26">
        <v>1636324995</v>
      </c>
      <c r="H418" s="4"/>
      <c r="I418" s="4">
        <f t="shared" si="26"/>
        <v>1002922995</v>
      </c>
      <c r="K418" s="77">
        <f t="shared" si="24"/>
        <v>2.270884818487371E-2</v>
      </c>
      <c r="M418" s="26">
        <f>IFERROR(_xlfn.XLOOKUP(K418,'درآمد سود سهام'!$A$9:$A$9,'درآمد سود سهام'!$M$9:$M$9),0)</f>
        <v>0</v>
      </c>
      <c r="N418" s="26">
        <f>IFERROR(_xlfn.XLOOKUP(L418,'درآمد سود سهام'!$A$9:$A$9,'درآمد سود سهام'!$M$9:$M$9),0)</f>
        <v>0</v>
      </c>
      <c r="O418" s="26">
        <f>IFERROR(_xlfn.XLOOKUP(A418,'درآمد ناشی از تغییر قیمت  '!$A$7:$A$200,'درآمد ناشی از تغییر قیمت  '!$Q$7:$Q$200),0)</f>
        <v>0</v>
      </c>
      <c r="P418" s="4"/>
      <c r="Q418" s="26">
        <v>1634394330</v>
      </c>
      <c r="R418" s="4"/>
      <c r="S418" s="4">
        <f t="shared" si="27"/>
        <v>1634394330</v>
      </c>
      <c r="T418" s="185"/>
      <c r="U418" s="77">
        <f t="shared" si="25"/>
        <v>5.3957678966972816E-3</v>
      </c>
      <c r="Z418" s="66"/>
    </row>
    <row r="419" spans="1:26" s="179" customFormat="1" ht="30.75">
      <c r="A419" s="194" t="s">
        <v>616</v>
      </c>
      <c r="C419" s="26">
        <f>IFERROR(_xlfn.XLOOKUP(A419,'درآمد سود سهام'!$A$9:$A$9,'درآمد سود سهام'!$M$9:$M$9),0)</f>
        <v>0</v>
      </c>
      <c r="D419" s="4"/>
      <c r="E419" s="26">
        <f>IFERROR(_xlfn.XLOOKUP(A419,'درآمد ناشی از تغییر قیمت  '!$A$7:$A$200,'درآمد ناشی از تغییر قیمت  '!$I$7:$I$200),0)</f>
        <v>-443982000</v>
      </c>
      <c r="F419" s="4"/>
      <c r="G419" s="26">
        <v>1901738383</v>
      </c>
      <c r="H419" s="4"/>
      <c r="I419" s="4">
        <f t="shared" si="26"/>
        <v>1457756383</v>
      </c>
      <c r="K419" s="77">
        <f t="shared" si="24"/>
        <v>3.3007487670653736E-2</v>
      </c>
      <c r="M419" s="26">
        <f>IFERROR(_xlfn.XLOOKUP(K419,'درآمد سود سهام'!$A$9:$A$9,'درآمد سود سهام'!$M$9:$M$9),0)</f>
        <v>0</v>
      </c>
      <c r="N419" s="26">
        <f>IFERROR(_xlfn.XLOOKUP(L419,'درآمد سود سهام'!$A$9:$A$9,'درآمد سود سهام'!$M$9:$M$9),0)</f>
        <v>0</v>
      </c>
      <c r="O419" s="26">
        <f>IFERROR(_xlfn.XLOOKUP(A419,'درآمد ناشی از تغییر قیمت  '!$A$7:$A$200,'درآمد ناشی از تغییر قیمت  '!$Q$7:$Q$200),0)</f>
        <v>0</v>
      </c>
      <c r="P419" s="4"/>
      <c r="Q419" s="26">
        <v>1900037984</v>
      </c>
      <c r="R419" s="4"/>
      <c r="S419" s="4">
        <f t="shared" si="27"/>
        <v>1900037984</v>
      </c>
      <c r="T419" s="185"/>
      <c r="U419" s="77">
        <f t="shared" si="25"/>
        <v>6.2727603543342092E-3</v>
      </c>
      <c r="Z419" s="66"/>
    </row>
    <row r="420" spans="1:26" s="179" customFormat="1" ht="30.75">
      <c r="A420" s="194" t="s">
        <v>617</v>
      </c>
      <c r="C420" s="26">
        <f>IFERROR(_xlfn.XLOOKUP(A420,'درآمد سود سهام'!$A$9:$A$9,'درآمد سود سهام'!$M$9:$M$9),0)</f>
        <v>0</v>
      </c>
      <c r="D420" s="4"/>
      <c r="E420" s="26">
        <f>IFERROR(_xlfn.XLOOKUP(A420,'درآمد ناشی از تغییر قیمت  '!$A$7:$A$200,'درآمد ناشی از تغییر قیمت  '!$I$7:$I$200),0)</f>
        <v>-2871323000</v>
      </c>
      <c r="F420" s="4"/>
      <c r="G420" s="26">
        <v>6711689814</v>
      </c>
      <c r="H420" s="4"/>
      <c r="I420" s="4">
        <f t="shared" si="26"/>
        <v>3840366814</v>
      </c>
      <c r="K420" s="77">
        <f t="shared" si="24"/>
        <v>8.695613460667849E-2</v>
      </c>
      <c r="M420" s="26">
        <f>IFERROR(_xlfn.XLOOKUP(K420,'درآمد سود سهام'!$A$9:$A$9,'درآمد سود سهام'!$M$9:$M$9),0)</f>
        <v>0</v>
      </c>
      <c r="N420" s="26">
        <f>IFERROR(_xlfn.XLOOKUP(L420,'درآمد سود سهام'!$A$9:$A$9,'درآمد سود سهام'!$M$9:$M$9),0)</f>
        <v>0</v>
      </c>
      <c r="O420" s="26">
        <f>IFERROR(_xlfn.XLOOKUP(A420,'درآمد ناشی از تغییر قیمت  '!$A$7:$A$200,'درآمد ناشی از تغییر قیمت  '!$Q$7:$Q$200),0)</f>
        <v>0</v>
      </c>
      <c r="P420" s="4"/>
      <c r="Q420" s="26">
        <v>6707321390</v>
      </c>
      <c r="R420" s="4"/>
      <c r="S420" s="4">
        <f t="shared" si="27"/>
        <v>6707321390</v>
      </c>
      <c r="T420" s="185"/>
      <c r="U420" s="77">
        <f t="shared" si="25"/>
        <v>2.2143462421943781E-2</v>
      </c>
      <c r="Z420" s="66"/>
    </row>
    <row r="421" spans="1:26" s="179" customFormat="1" ht="30.75">
      <c r="A421" s="194" t="s">
        <v>618</v>
      </c>
      <c r="C421" s="26">
        <f>IFERROR(_xlfn.XLOOKUP(A421,'درآمد سود سهام'!$A$9:$A$9,'درآمد سود سهام'!$M$9:$M$9),0)</f>
        <v>0</v>
      </c>
      <c r="D421" s="4"/>
      <c r="E421" s="26">
        <f>IFERROR(_xlfn.XLOOKUP(A421,'درآمد ناشی از تغییر قیمت  '!$A$7:$A$200,'درآمد ناشی از تغییر قیمت  '!$I$7:$I$200),0)</f>
        <v>4489925705</v>
      </c>
      <c r="F421" s="4"/>
      <c r="G421" s="26">
        <v>149977937</v>
      </c>
      <c r="H421" s="4"/>
      <c r="I421" s="4">
        <f t="shared" si="26"/>
        <v>4639903642</v>
      </c>
      <c r="K421" s="77">
        <f t="shared" si="24"/>
        <v>0.10505977819226352</v>
      </c>
      <c r="M421" s="26">
        <f>IFERROR(_xlfn.XLOOKUP(K421,'درآمد سود سهام'!$A$9:$A$9,'درآمد سود سهام'!$M$9:$M$9),0)</f>
        <v>0</v>
      </c>
      <c r="N421" s="26">
        <f>IFERROR(_xlfn.XLOOKUP(L421,'درآمد سود سهام'!$A$9:$A$9,'درآمد سود سهام'!$M$9:$M$9),0)</f>
        <v>0</v>
      </c>
      <c r="O421" s="26">
        <f>IFERROR(_xlfn.XLOOKUP(A421,'درآمد ناشی از تغییر قیمت  '!$A$7:$A$200,'درآمد ناشی از تغییر قیمت  '!$Q$7:$Q$200),0)</f>
        <v>0</v>
      </c>
      <c r="P421" s="4"/>
      <c r="Q421" s="26">
        <v>132511228</v>
      </c>
      <c r="R421" s="4"/>
      <c r="S421" s="4">
        <f t="shared" si="27"/>
        <v>132511228</v>
      </c>
      <c r="T421" s="185"/>
      <c r="U421" s="77">
        <f t="shared" si="25"/>
        <v>4.3747082137413795E-4</v>
      </c>
      <c r="Z421" s="66"/>
    </row>
    <row r="422" spans="1:26" s="179" customFormat="1" ht="30.75">
      <c r="A422" s="194" t="s">
        <v>619</v>
      </c>
      <c r="C422" s="26">
        <f>IFERROR(_xlfn.XLOOKUP(A422,'درآمد سود سهام'!$A$9:$A$9,'درآمد سود سهام'!$M$9:$M$9),0)</f>
        <v>0</v>
      </c>
      <c r="D422" s="4"/>
      <c r="E422" s="26">
        <f>IFERROR(_xlfn.XLOOKUP(A422,'درآمد ناشی از تغییر قیمت  '!$A$7:$A$200,'درآمد ناشی از تغییر قیمت  '!$I$7:$I$200),0)</f>
        <v>111471000</v>
      </c>
      <c r="F422" s="4"/>
      <c r="G422" s="26">
        <v>71926104</v>
      </c>
      <c r="H422" s="4"/>
      <c r="I422" s="4">
        <f t="shared" si="26"/>
        <v>183397104</v>
      </c>
      <c r="K422" s="77">
        <f t="shared" si="24"/>
        <v>4.1525989662660944E-3</v>
      </c>
      <c r="M422" s="26">
        <f>IFERROR(_xlfn.XLOOKUP(K422,'درآمد سود سهام'!$A$9:$A$9,'درآمد سود سهام'!$M$9:$M$9),0)</f>
        <v>0</v>
      </c>
      <c r="N422" s="26">
        <f>IFERROR(_xlfn.XLOOKUP(L422,'درآمد سود سهام'!$A$9:$A$9,'درآمد سود سهام'!$M$9:$M$9),0)</f>
        <v>0</v>
      </c>
      <c r="O422" s="26">
        <f>IFERROR(_xlfn.XLOOKUP(A422,'درآمد ناشی از تغییر قیمت  '!$A$7:$A$200,'درآمد ناشی از تغییر قیمت  '!$Q$7:$Q$200),0)</f>
        <v>0</v>
      </c>
      <c r="P422" s="4"/>
      <c r="Q422" s="26">
        <v>71254965</v>
      </c>
      <c r="R422" s="4"/>
      <c r="S422" s="4">
        <f t="shared" si="27"/>
        <v>71254965</v>
      </c>
      <c r="T422" s="185"/>
      <c r="U422" s="77">
        <f t="shared" si="25"/>
        <v>2.3524020217770113E-4</v>
      </c>
      <c r="Z422" s="66"/>
    </row>
    <row r="423" spans="1:26" s="179" customFormat="1" ht="30.75">
      <c r="A423" s="194" t="s">
        <v>620</v>
      </c>
      <c r="C423" s="26">
        <f>IFERROR(_xlfn.XLOOKUP(A423,'درآمد سود سهام'!$A$9:$A$9,'درآمد سود سهام'!$M$9:$M$9),0)</f>
        <v>0</v>
      </c>
      <c r="D423" s="4"/>
      <c r="E423" s="26">
        <f>IFERROR(_xlfn.XLOOKUP(A423,'درآمد ناشی از تغییر قیمت  '!$A$7:$A$200,'درآمد ناشی از تغییر قیمت  '!$I$7:$I$200),0)</f>
        <v>45470000</v>
      </c>
      <c r="F423" s="4"/>
      <c r="G423" s="26">
        <v>47072682</v>
      </c>
      <c r="H423" s="4"/>
      <c r="I423" s="4">
        <f t="shared" si="26"/>
        <v>92542682</v>
      </c>
      <c r="K423" s="77">
        <f t="shared" si="24"/>
        <v>2.0954128349196391E-3</v>
      </c>
      <c r="M423" s="26">
        <f>IFERROR(_xlfn.XLOOKUP(K423,'درآمد سود سهام'!$A$9:$A$9,'درآمد سود سهام'!$M$9:$M$9),0)</f>
        <v>0</v>
      </c>
      <c r="N423" s="26">
        <f>IFERROR(_xlfn.XLOOKUP(L423,'درآمد سود سهام'!$A$9:$A$9,'درآمد سود سهام'!$M$9:$M$9),0)</f>
        <v>0</v>
      </c>
      <c r="O423" s="26">
        <f>IFERROR(_xlfn.XLOOKUP(A423,'درآمد ناشی از تغییر قیمت  '!$A$7:$A$200,'درآمد ناشی از تغییر قیمت  '!$Q$7:$Q$200),0)</f>
        <v>0</v>
      </c>
      <c r="P423" s="4"/>
      <c r="Q423" s="26">
        <v>46781395</v>
      </c>
      <c r="R423" s="4"/>
      <c r="S423" s="4">
        <f t="shared" si="27"/>
        <v>46781395</v>
      </c>
      <c r="T423" s="185"/>
      <c r="U423" s="77">
        <f t="shared" si="25"/>
        <v>1.5444348078698652E-4</v>
      </c>
      <c r="Z423" s="66"/>
    </row>
    <row r="424" spans="1:26" s="179" customFormat="1" ht="30.75">
      <c r="A424" s="194" t="s">
        <v>621</v>
      </c>
      <c r="C424" s="26">
        <f>IFERROR(_xlfn.XLOOKUP(A424,'درآمد سود سهام'!$A$9:$A$9,'درآمد سود سهام'!$M$9:$M$9),0)</f>
        <v>0</v>
      </c>
      <c r="D424" s="4"/>
      <c r="E424" s="26">
        <f>IFERROR(_xlfn.XLOOKUP(A424,'درآمد ناشی از تغییر قیمت  '!$A$7:$A$200,'درآمد ناشی از تغییر قیمت  '!$I$7:$I$200),0)</f>
        <v>-4365615</v>
      </c>
      <c r="F424" s="4"/>
      <c r="G424" s="26">
        <v>31718467</v>
      </c>
      <c r="H424" s="4"/>
      <c r="I424" s="4">
        <f t="shared" si="26"/>
        <v>27352852</v>
      </c>
      <c r="K424" s="77">
        <f t="shared" si="24"/>
        <v>6.1934143158350779E-4</v>
      </c>
      <c r="M424" s="26">
        <f>IFERROR(_xlfn.XLOOKUP(K424,'درآمد سود سهام'!$A$9:$A$9,'درآمد سود سهام'!$M$9:$M$9),0)</f>
        <v>0</v>
      </c>
      <c r="N424" s="26"/>
      <c r="O424" s="26">
        <f>IFERROR(_xlfn.XLOOKUP(A424,'درآمد ناشی از تغییر قیمت  '!$A$7:$A$200,'درآمد ناشی از تغییر قیمت  '!$Q$7:$Q$200),0)</f>
        <v>0</v>
      </c>
      <c r="P424" s="4"/>
      <c r="Q424" s="26">
        <v>39922267</v>
      </c>
      <c r="R424" s="4"/>
      <c r="S424" s="4">
        <f t="shared" si="27"/>
        <v>39922267</v>
      </c>
      <c r="T424" s="185"/>
      <c r="U424" s="77">
        <f t="shared" si="25"/>
        <v>1.3179884602388292E-4</v>
      </c>
      <c r="Z424" s="66"/>
    </row>
    <row r="425" spans="1:26" s="179" customFormat="1" ht="30.75">
      <c r="A425" s="194" t="s">
        <v>622</v>
      </c>
      <c r="C425" s="26">
        <f>IFERROR(_xlfn.XLOOKUP(A425,'درآمد سود سهام'!$A$9:$A$9,'درآمد سود سهام'!$M$9:$M$9),0)</f>
        <v>0</v>
      </c>
      <c r="D425" s="4"/>
      <c r="E425" s="26">
        <f>IFERROR(_xlfn.XLOOKUP(A425,'درآمد ناشی از تغییر قیمت  '!$A$7:$A$200,'درآمد ناشی از تغییر قیمت  '!$I$7:$I$200),0)</f>
        <v>8310000</v>
      </c>
      <c r="F425" s="4"/>
      <c r="G425" s="26">
        <v>5386542</v>
      </c>
      <c r="H425" s="4"/>
      <c r="I425" s="4">
        <f t="shared" si="26"/>
        <v>13696542</v>
      </c>
      <c r="K425" s="77">
        <f t="shared" si="24"/>
        <v>3.1012619561659023E-4</v>
      </c>
      <c r="M425" s="26">
        <f>IFERROR(_xlfn.XLOOKUP(K425,'درآمد سود سهام'!$A$9:$A$9,'درآمد سود سهام'!$M$9:$M$9),0)</f>
        <v>0</v>
      </c>
      <c r="N425" s="26"/>
      <c r="O425" s="26">
        <f>IFERROR(_xlfn.XLOOKUP(A425,'درآمد ناشی از تغییر قیمت  '!$A$7:$A$200,'درآمد ناشی از تغییر قیمت  '!$Q$7:$Q$200),0)</f>
        <v>0</v>
      </c>
      <c r="P425" s="4"/>
      <c r="Q425" s="26">
        <v>5347389</v>
      </c>
      <c r="R425" s="4"/>
      <c r="S425" s="4">
        <f t="shared" si="27"/>
        <v>5347389</v>
      </c>
      <c r="T425" s="185"/>
      <c r="U425" s="77">
        <f t="shared" si="25"/>
        <v>1.7653799556042375E-5</v>
      </c>
      <c r="Z425" s="66"/>
    </row>
    <row r="426" spans="1:26" s="179" customFormat="1" ht="30.75">
      <c r="A426" s="194" t="s">
        <v>623</v>
      </c>
      <c r="C426" s="26">
        <f>IFERROR(_xlfn.XLOOKUP(A426,'درآمد سود سهام'!$A$9:$A$9,'درآمد سود سهام'!$M$9:$M$9),0)</f>
        <v>0</v>
      </c>
      <c r="D426" s="4"/>
      <c r="E426" s="26">
        <f>IFERROR(_xlfn.XLOOKUP(A426,'درآمد ناشی از تغییر قیمت  '!$A$7:$A$200,'درآمد ناشی از تغییر قیمت  '!$I$7:$I$200),0)</f>
        <v>328121000</v>
      </c>
      <c r="F426" s="4"/>
      <c r="G426" s="26">
        <v>607526449</v>
      </c>
      <c r="H426" s="4"/>
      <c r="I426" s="4">
        <f t="shared" si="26"/>
        <v>935647449</v>
      </c>
      <c r="K426" s="77">
        <f t="shared" si="24"/>
        <v>2.1185550615384352E-2</v>
      </c>
      <c r="M426" s="26">
        <f>IFERROR(_xlfn.XLOOKUP(K426,'درآمد سود سهام'!$A$9:$A$9,'درآمد سود سهام'!$M$9:$M$9),0)</f>
        <v>0</v>
      </c>
      <c r="N426" s="26"/>
      <c r="O426" s="26">
        <f>IFERROR(_xlfn.XLOOKUP(A426,'درآمد ناشی از تغییر قیمت  '!$A$7:$A$200,'درآمد ناشی از تغییر قیمت  '!$Q$7:$Q$200),0)</f>
        <v>0</v>
      </c>
      <c r="P426" s="4"/>
      <c r="Q426" s="26">
        <v>606727507</v>
      </c>
      <c r="R426" s="4"/>
      <c r="S426" s="4">
        <f t="shared" si="27"/>
        <v>606727507</v>
      </c>
      <c r="T426" s="185"/>
      <c r="U426" s="77">
        <f t="shared" si="25"/>
        <v>2.0030421938099694E-3</v>
      </c>
      <c r="Z426" s="66"/>
    </row>
    <row r="427" spans="1:26" s="179" customFormat="1" ht="30.75">
      <c r="A427" s="194" t="s">
        <v>624</v>
      </c>
      <c r="C427" s="26">
        <f>IFERROR(_xlfn.XLOOKUP(A427,'درآمد سود سهام'!$A$9:$A$9,'درآمد سود سهام'!$M$9:$M$9),0)</f>
        <v>0</v>
      </c>
      <c r="D427" s="4"/>
      <c r="E427" s="26">
        <f>IFERROR(_xlfn.XLOOKUP(A427,'درآمد ناشی از تغییر قیمت  '!$A$7:$A$200,'درآمد ناشی از تغییر قیمت  '!$I$7:$I$200),0)</f>
        <v>-35854000</v>
      </c>
      <c r="F427" s="4"/>
      <c r="G427" s="26">
        <v>269105487</v>
      </c>
      <c r="H427" s="4"/>
      <c r="I427" s="4">
        <f t="shared" si="26"/>
        <v>233251487</v>
      </c>
      <c r="K427" s="77">
        <f t="shared" si="24"/>
        <v>5.281434999083897E-3</v>
      </c>
      <c r="M427" s="26">
        <f>IFERROR(_xlfn.XLOOKUP(K427,'درآمد سود سهام'!$A$9:$A$9,'درآمد سود سهام'!$M$9:$M$9),0)</f>
        <v>0</v>
      </c>
      <c r="N427" s="26"/>
      <c r="O427" s="26">
        <f>IFERROR(_xlfn.XLOOKUP(A427,'درآمد ناشی از تغییر قیمت  '!$A$7:$A$200,'درآمد ناشی از تغییر قیمت  '!$Q$7:$Q$200),0)</f>
        <v>0</v>
      </c>
      <c r="P427" s="4"/>
      <c r="Q427" s="26">
        <v>268671686</v>
      </c>
      <c r="R427" s="4"/>
      <c r="S427" s="4">
        <f t="shared" si="27"/>
        <v>268671686</v>
      </c>
      <c r="T427" s="185"/>
      <c r="U427" s="77">
        <f t="shared" si="25"/>
        <v>8.8698916256662024E-4</v>
      </c>
      <c r="Z427" s="66"/>
    </row>
    <row r="428" spans="1:26" s="179" customFormat="1" ht="30.75">
      <c r="A428" s="194" t="s">
        <v>700</v>
      </c>
      <c r="C428" s="26">
        <f>IFERROR(_xlfn.XLOOKUP(A428,'درآمد سود سهام'!$A$9:$A$9,'درآمد سود سهام'!$M$9:$M$9),0)</f>
        <v>0</v>
      </c>
      <c r="D428" s="4"/>
      <c r="E428" s="26">
        <f>IFERROR(_xlfn.XLOOKUP(A428,'درآمد ناشی از تغییر قیمت  '!$A$7:$A$200,'درآمد ناشی از تغییر قیمت  '!$I$7:$I$200),0)</f>
        <v>0</v>
      </c>
      <c r="F428" s="4"/>
      <c r="G428" s="26">
        <v>0</v>
      </c>
      <c r="H428" s="4"/>
      <c r="I428" s="4">
        <f t="shared" si="26"/>
        <v>0</v>
      </c>
      <c r="K428" s="77">
        <f t="shared" si="24"/>
        <v>0</v>
      </c>
      <c r="M428" s="26">
        <f>IFERROR(_xlfn.XLOOKUP(K428,'درآمد سود سهام'!$A$9:$A$9,'درآمد سود سهام'!$M$9:$M$9),0)</f>
        <v>0</v>
      </c>
      <c r="N428" s="26"/>
      <c r="O428" s="26">
        <f>IFERROR(_xlfn.XLOOKUP(A428,'درآمد ناشی از تغییر قیمت  '!$A$7:$A$200,'درآمد ناشی از تغییر قیمت  '!$Q$7:$Q$200),0)</f>
        <v>0</v>
      </c>
      <c r="P428" s="4"/>
      <c r="Q428" s="26">
        <v>389086090</v>
      </c>
      <c r="R428" s="4"/>
      <c r="S428" s="4">
        <f t="shared" si="27"/>
        <v>389086090</v>
      </c>
      <c r="T428" s="185"/>
      <c r="U428" s="77">
        <f t="shared" si="25"/>
        <v>1.284523688645854E-3</v>
      </c>
      <c r="Z428" s="66"/>
    </row>
    <row r="429" spans="1:26" s="179" customFormat="1" ht="30.75">
      <c r="A429" s="194" t="s">
        <v>625</v>
      </c>
      <c r="C429" s="26">
        <f>IFERROR(_xlfn.XLOOKUP(A429,'درآمد سود سهام'!$A$9:$A$9,'درآمد سود سهام'!$M$9:$M$9),0)</f>
        <v>0</v>
      </c>
      <c r="D429" s="4"/>
      <c r="E429" s="26">
        <f>IFERROR(_xlfn.XLOOKUP(A429,'درآمد ناشی از تغییر قیمت  '!$A$7:$A$200,'درآمد ناشی از تغییر قیمت  '!$I$7:$I$200),0)</f>
        <v>-424955000</v>
      </c>
      <c r="F429" s="4"/>
      <c r="G429" s="26">
        <v>1034763328</v>
      </c>
      <c r="H429" s="4"/>
      <c r="I429" s="4">
        <f t="shared" si="26"/>
        <v>609808328</v>
      </c>
      <c r="K429" s="77">
        <f t="shared" si="24"/>
        <v>1.3807684948358047E-2</v>
      </c>
      <c r="M429" s="26">
        <f>IFERROR(_xlfn.XLOOKUP(K429,'درآمد سود سهام'!$A$9:$A$9,'درآمد سود سهام'!$M$9:$M$9),0)</f>
        <v>0</v>
      </c>
      <c r="N429" s="26"/>
      <c r="O429" s="26">
        <f>IFERROR(_xlfn.XLOOKUP(A429,'درآمد ناشی از تغییر قیمت  '!$A$7:$A$200,'درآمد ناشی از تغییر قیمت  '!$Q$7:$Q$200),0)</f>
        <v>0</v>
      </c>
      <c r="P429" s="4"/>
      <c r="Q429" s="26">
        <v>1033796851</v>
      </c>
      <c r="R429" s="4"/>
      <c r="S429" s="4">
        <f t="shared" si="27"/>
        <v>1033796851</v>
      </c>
      <c r="T429" s="185"/>
      <c r="U429" s="77">
        <f t="shared" si="25"/>
        <v>3.4129632965213129E-3</v>
      </c>
      <c r="Z429" s="66"/>
    </row>
    <row r="430" spans="1:26" s="179" customFormat="1" ht="30.75">
      <c r="A430" s="194" t="s">
        <v>626</v>
      </c>
      <c r="C430" s="26">
        <f>IFERROR(_xlfn.XLOOKUP(A430,'درآمد سود سهام'!$A$9:$A$9,'درآمد سود سهام'!$M$9:$M$9),0)</f>
        <v>0</v>
      </c>
      <c r="D430" s="4"/>
      <c r="E430" s="26">
        <f>IFERROR(_xlfn.XLOOKUP(A430,'درآمد ناشی از تغییر قیمت  '!$A$7:$A$200,'درآمد ناشی از تغییر قیمت  '!$I$7:$I$200),0)</f>
        <v>-62680000</v>
      </c>
      <c r="F430" s="4"/>
      <c r="G430" s="26">
        <v>104740915</v>
      </c>
      <c r="H430" s="4"/>
      <c r="I430" s="4">
        <f t="shared" si="26"/>
        <v>42060915</v>
      </c>
      <c r="K430" s="77">
        <f t="shared" si="24"/>
        <v>9.5237115712146713E-4</v>
      </c>
      <c r="M430" s="26">
        <f>IFERROR(_xlfn.XLOOKUP(K430,'درآمد سود سهام'!$A$9:$A$9,'درآمد سود سهام'!$M$9:$M$9),0)</f>
        <v>0</v>
      </c>
      <c r="N430" s="26"/>
      <c r="O430" s="26">
        <f>IFERROR(_xlfn.XLOOKUP(A430,'درآمد ناشی از تغییر قیمت  '!$A$7:$A$200,'درآمد ناشی از تغییر قیمت  '!$Q$7:$Q$200),0)</f>
        <v>0</v>
      </c>
      <c r="P430" s="4"/>
      <c r="Q430" s="26">
        <v>104665989</v>
      </c>
      <c r="R430" s="4"/>
      <c r="S430" s="4">
        <f t="shared" si="27"/>
        <v>104665989</v>
      </c>
      <c r="T430" s="185"/>
      <c r="U430" s="77">
        <f t="shared" si="25"/>
        <v>3.4554291639170748E-4</v>
      </c>
      <c r="Z430" s="66"/>
    </row>
    <row r="431" spans="1:26" s="179" customFormat="1" ht="30.75">
      <c r="A431" s="194" t="s">
        <v>627</v>
      </c>
      <c r="C431" s="26">
        <f>IFERROR(_xlfn.XLOOKUP(A431,'درآمد سود سهام'!$A$9:$A$9,'درآمد سود سهام'!$M$9:$M$9),0)</f>
        <v>0</v>
      </c>
      <c r="D431" s="4"/>
      <c r="E431" s="26">
        <f>IFERROR(_xlfn.XLOOKUP(A431,'درآمد ناشی از تغییر قیمت  '!$A$7:$A$200,'درآمد ناشی از تغییر قیمت  '!$I$7:$I$200),0)</f>
        <v>-69460000</v>
      </c>
      <c r="F431" s="4"/>
      <c r="G431" s="26">
        <v>89273366</v>
      </c>
      <c r="H431" s="4"/>
      <c r="I431" s="4">
        <f t="shared" si="26"/>
        <v>19813366</v>
      </c>
      <c r="K431" s="77">
        <f t="shared" si="24"/>
        <v>4.4862738492234741E-4</v>
      </c>
      <c r="M431" s="26">
        <f>IFERROR(_xlfn.XLOOKUP(K431,'درآمد سود سهام'!$A$9:$A$9,'درآمد سود سهام'!$M$9:$M$9),0)</f>
        <v>0</v>
      </c>
      <c r="N431" s="26"/>
      <c r="O431" s="26">
        <f>IFERROR(_xlfn.XLOOKUP(A431,'درآمد ناشی از تغییر قیمت  '!$A$7:$A$200,'درآمد ناشی از تغییر قیمت  '!$Q$7:$Q$200),0)</f>
        <v>0</v>
      </c>
      <c r="P431" s="4"/>
      <c r="Q431" s="26">
        <v>89207767</v>
      </c>
      <c r="R431" s="4"/>
      <c r="S431" s="4">
        <f t="shared" si="27"/>
        <v>89207767</v>
      </c>
      <c r="T431" s="185"/>
      <c r="U431" s="77">
        <f t="shared" si="25"/>
        <v>2.9450934604909642E-4</v>
      </c>
      <c r="Z431" s="66"/>
    </row>
    <row r="432" spans="1:26" s="179" customFormat="1" ht="30.75">
      <c r="A432" s="194" t="s">
        <v>628</v>
      </c>
      <c r="C432" s="26">
        <f>IFERROR(_xlfn.XLOOKUP(A432,'درآمد سود سهام'!$A$9:$A$9,'درآمد سود سهام'!$M$9:$M$9),0)</f>
        <v>0</v>
      </c>
      <c r="D432" s="4"/>
      <c r="E432" s="26">
        <f>IFERROR(_xlfn.XLOOKUP(A432,'درآمد ناشی از تغییر قیمت  '!$A$7:$A$200,'درآمد ناشی از تغییر قیمت  '!$I$7:$I$200),0)</f>
        <v>-2706467000</v>
      </c>
      <c r="F432" s="4"/>
      <c r="G432" s="26">
        <v>2681735985</v>
      </c>
      <c r="H432" s="4"/>
      <c r="I432" s="4">
        <f t="shared" si="26"/>
        <v>-24731015</v>
      </c>
      <c r="K432" s="77">
        <f t="shared" si="24"/>
        <v>-5.5997605787554453E-4</v>
      </c>
      <c r="M432" s="26">
        <f>IFERROR(_xlfn.XLOOKUP(K432,'درآمد سود سهام'!$A$9:$A$9,'درآمد سود سهام'!$M$9:$M$9),0)</f>
        <v>0</v>
      </c>
      <c r="N432" s="26"/>
      <c r="O432" s="26">
        <f>IFERROR(_xlfn.XLOOKUP(A432,'درآمد ناشی از تغییر قیمت  '!$A$7:$A$200,'درآمد ناشی از تغییر قیمت  '!$Q$7:$Q$200),0)</f>
        <v>0</v>
      </c>
      <c r="P432" s="4"/>
      <c r="Q432" s="26">
        <v>2677562690</v>
      </c>
      <c r="R432" s="4"/>
      <c r="S432" s="4">
        <f t="shared" si="27"/>
        <v>2677562690</v>
      </c>
      <c r="T432" s="185"/>
      <c r="U432" s="77">
        <f t="shared" si="25"/>
        <v>8.8396701694972313E-3</v>
      </c>
      <c r="Z432" s="66"/>
    </row>
    <row r="433" spans="1:26" s="179" customFormat="1" ht="30.75">
      <c r="A433" s="194" t="s">
        <v>629</v>
      </c>
      <c r="C433" s="26">
        <f>IFERROR(_xlfn.XLOOKUP(A433,'درآمد سود سهام'!$A$9:$A$9,'درآمد سود سهام'!$M$9:$M$9),0)</f>
        <v>0</v>
      </c>
      <c r="D433" s="4"/>
      <c r="E433" s="26">
        <f>IFERROR(_xlfn.XLOOKUP(A433,'درآمد ناشی از تغییر قیمت  '!$A$7:$A$200,'درآمد ناشی از تغییر قیمت  '!$I$7:$I$200),0)</f>
        <v>-798663000</v>
      </c>
      <c r="F433" s="4"/>
      <c r="G433" s="26">
        <v>363403323</v>
      </c>
      <c r="H433" s="4"/>
      <c r="I433" s="4">
        <f t="shared" si="26"/>
        <v>-435259677</v>
      </c>
      <c r="K433" s="77">
        <f t="shared" si="24"/>
        <v>-9.8554385284487043E-3</v>
      </c>
      <c r="M433" s="26">
        <f>IFERROR(_xlfn.XLOOKUP(K433,'درآمد سود سهام'!$A$9:$A$9,'درآمد سود سهام'!$M$9:$M$9),0)</f>
        <v>0</v>
      </c>
      <c r="N433" s="26"/>
      <c r="O433" s="26">
        <f>IFERROR(_xlfn.XLOOKUP(A433,'درآمد ناشی از تغییر قیمت  '!$A$7:$A$200,'درآمد ناشی از تغییر قیمت  '!$Q$7:$Q$200),0)</f>
        <v>0</v>
      </c>
      <c r="P433" s="4"/>
      <c r="Q433" s="26">
        <v>362173674</v>
      </c>
      <c r="R433" s="4"/>
      <c r="S433" s="4">
        <f t="shared" si="27"/>
        <v>362173674</v>
      </c>
      <c r="T433" s="185"/>
      <c r="U433" s="77">
        <f t="shared" si="25"/>
        <v>1.195675393219277E-3</v>
      </c>
      <c r="Z433" s="66"/>
    </row>
    <row r="434" spans="1:26" s="179" customFormat="1" ht="30.75">
      <c r="A434" s="194" t="s">
        <v>630</v>
      </c>
      <c r="C434" s="26">
        <f>IFERROR(_xlfn.XLOOKUP(A434,'درآمد سود سهام'!$A$9:$A$9,'درآمد سود سهام'!$M$9:$M$9),0)</f>
        <v>0</v>
      </c>
      <c r="D434" s="4"/>
      <c r="E434" s="26">
        <f>IFERROR(_xlfn.XLOOKUP(A434,'درآمد ناشی از تغییر قیمت  '!$A$7:$A$200,'درآمد ناشی از تغییر قیمت  '!$I$7:$I$200),0)</f>
        <v>-385082000</v>
      </c>
      <c r="F434" s="4"/>
      <c r="G434" s="26">
        <v>270533907</v>
      </c>
      <c r="H434" s="4"/>
      <c r="I434" s="4">
        <f t="shared" si="26"/>
        <v>-114548093</v>
      </c>
      <c r="K434" s="77">
        <f t="shared" si="24"/>
        <v>-2.5936739577935341E-3</v>
      </c>
      <c r="M434" s="26">
        <f>IFERROR(_xlfn.XLOOKUP(K434,'درآمد سود سهام'!$A$9:$A$9,'درآمد سود سهام'!$M$9:$M$9),0)</f>
        <v>0</v>
      </c>
      <c r="N434" s="26"/>
      <c r="O434" s="26">
        <f>IFERROR(_xlfn.XLOOKUP(A434,'درآمد ناشی از تغییر قیمت  '!$A$7:$A$200,'درآمد ناشی از تغییر قیمت  '!$Q$7:$Q$200),0)</f>
        <v>0</v>
      </c>
      <c r="P434" s="4"/>
      <c r="Q434" s="26">
        <v>269784443</v>
      </c>
      <c r="R434" s="4"/>
      <c r="S434" s="4">
        <f t="shared" si="27"/>
        <v>269784443</v>
      </c>
      <c r="T434" s="185"/>
      <c r="U434" s="77">
        <f t="shared" si="25"/>
        <v>8.9066280385820815E-4</v>
      </c>
      <c r="Z434" s="66"/>
    </row>
    <row r="435" spans="1:26" s="179" customFormat="1" ht="30.75">
      <c r="A435" s="194" t="s">
        <v>631</v>
      </c>
      <c r="C435" s="26">
        <f>IFERROR(_xlfn.XLOOKUP(A435,'درآمد سود سهام'!$A$9:$A$9,'درآمد سود سهام'!$M$9:$M$9),0)</f>
        <v>0</v>
      </c>
      <c r="D435" s="4"/>
      <c r="E435" s="26">
        <f>IFERROR(_xlfn.XLOOKUP(A435,'درآمد ناشی از تغییر قیمت  '!$A$7:$A$200,'درآمد ناشی از تغییر قیمت  '!$I$7:$I$200),0)</f>
        <v>-332369000</v>
      </c>
      <c r="F435" s="4"/>
      <c r="G435" s="26">
        <v>295658867</v>
      </c>
      <c r="H435" s="4"/>
      <c r="I435" s="4">
        <f t="shared" si="26"/>
        <v>-36710133</v>
      </c>
      <c r="K435" s="77">
        <f t="shared" si="24"/>
        <v>-8.3121519927212609E-4</v>
      </c>
      <c r="M435" s="26">
        <f>IFERROR(_xlfn.XLOOKUP(K435,'درآمد سود سهام'!$A$9:$A$9,'درآمد سود سهام'!$M$9:$M$9),0)</f>
        <v>0</v>
      </c>
      <c r="N435" s="26"/>
      <c r="O435" s="26">
        <f>IFERROR(_xlfn.XLOOKUP(A435,'درآمد ناشی از تغییر قیمت  '!$A$7:$A$200,'درآمد ناشی از تغییر قیمت  '!$Q$7:$Q$200),0)</f>
        <v>0</v>
      </c>
      <c r="P435" s="4"/>
      <c r="Q435" s="26">
        <v>295218308</v>
      </c>
      <c r="R435" s="4"/>
      <c r="S435" s="4">
        <f t="shared" si="27"/>
        <v>295218308</v>
      </c>
      <c r="T435" s="185"/>
      <c r="U435" s="77">
        <f t="shared" si="25"/>
        <v>9.7462983050344409E-4</v>
      </c>
      <c r="Z435" s="66"/>
    </row>
    <row r="436" spans="1:26" s="179" customFormat="1" ht="30.75">
      <c r="A436" s="194" t="s">
        <v>702</v>
      </c>
      <c r="C436" s="26">
        <f>IFERROR(_xlfn.XLOOKUP(A436,'درآمد سود سهام'!$A$9:$A$9,'درآمد سود سهام'!$M$9:$M$9),0)</f>
        <v>0</v>
      </c>
      <c r="D436" s="4"/>
      <c r="E436" s="26">
        <f>IFERROR(_xlfn.XLOOKUP(A436,'درآمد ناشی از تغییر قیمت  '!$A$7:$A$200,'درآمد ناشی از تغییر قیمت  '!$I$7:$I$200),0)</f>
        <v>0</v>
      </c>
      <c r="F436" s="4"/>
      <c r="G436" s="26">
        <v>0</v>
      </c>
      <c r="H436" s="4"/>
      <c r="I436" s="4">
        <f t="shared" si="26"/>
        <v>0</v>
      </c>
      <c r="K436" s="77">
        <f t="shared" si="24"/>
        <v>0</v>
      </c>
      <c r="M436" s="26">
        <f>IFERROR(_xlfn.XLOOKUP(K436,'درآمد سود سهام'!$A$9:$A$9,'درآمد سود سهام'!$M$9:$M$9),0)</f>
        <v>0</v>
      </c>
      <c r="N436" s="26"/>
      <c r="O436" s="26">
        <f>IFERROR(_xlfn.XLOOKUP(A436,'درآمد ناشی از تغییر قیمت  '!$A$7:$A$200,'درآمد ناشی از تغییر قیمت  '!$Q$7:$Q$200),0)</f>
        <v>0</v>
      </c>
      <c r="P436" s="4"/>
      <c r="Q436" s="26">
        <v>-3289215282</v>
      </c>
      <c r="R436" s="4"/>
      <c r="S436" s="4">
        <f t="shared" si="27"/>
        <v>-3289215282</v>
      </c>
      <c r="T436" s="185"/>
      <c r="U436" s="77">
        <f t="shared" si="25"/>
        <v>-1.0858971974004398E-2</v>
      </c>
      <c r="Z436" s="66"/>
    </row>
    <row r="437" spans="1:26" s="179" customFormat="1" ht="30.75">
      <c r="A437" s="194" t="s">
        <v>697</v>
      </c>
      <c r="C437" s="26">
        <f>IFERROR(_xlfn.XLOOKUP(A437,'درآمد سود سهام'!$A$9:$A$9,'درآمد سود سهام'!$M$9:$M$9),0)</f>
        <v>0</v>
      </c>
      <c r="D437" s="4"/>
      <c r="E437" s="26">
        <f>IFERROR(_xlfn.XLOOKUP(A437,'درآمد ناشی از تغییر قیمت  '!$A$7:$A$200,'درآمد ناشی از تغییر قیمت  '!$I$7:$I$200),0)</f>
        <v>0</v>
      </c>
      <c r="F437" s="4"/>
      <c r="G437" s="26">
        <v>0</v>
      </c>
      <c r="H437" s="4"/>
      <c r="I437" s="4">
        <f t="shared" si="26"/>
        <v>0</v>
      </c>
      <c r="K437" s="77">
        <f t="shared" si="24"/>
        <v>0</v>
      </c>
      <c r="M437" s="26">
        <f>IFERROR(_xlfn.XLOOKUP(K437,'درآمد سود سهام'!$A$9:$A$9,'درآمد سود سهام'!$M$9:$M$9),0)</f>
        <v>0</v>
      </c>
      <c r="N437" s="26"/>
      <c r="O437" s="26">
        <f>IFERROR(_xlfn.XLOOKUP(A437,'درآمد ناشی از تغییر قیمت  '!$A$7:$A$200,'درآمد ناشی از تغییر قیمت  '!$Q$7:$Q$200),0)</f>
        <v>0</v>
      </c>
      <c r="P437" s="4"/>
      <c r="Q437" s="26">
        <v>-1278151374</v>
      </c>
      <c r="R437" s="4"/>
      <c r="S437" s="4">
        <f t="shared" si="27"/>
        <v>-1278151374</v>
      </c>
      <c r="T437" s="185"/>
      <c r="U437" s="77">
        <f t="shared" si="25"/>
        <v>-4.2196720977052829E-3</v>
      </c>
      <c r="Z437" s="66"/>
    </row>
    <row r="438" spans="1:26" s="179" customFormat="1" ht="30.75">
      <c r="A438" s="194" t="s">
        <v>701</v>
      </c>
      <c r="C438" s="26">
        <f>IFERROR(_xlfn.XLOOKUP(A438,'درآمد سود سهام'!$A$9:$A$9,'درآمد سود سهام'!$M$9:$M$9),0)</f>
        <v>0</v>
      </c>
      <c r="D438" s="4"/>
      <c r="E438" s="26">
        <f>IFERROR(_xlfn.XLOOKUP(A438,'درآمد ناشی از تغییر قیمت  '!$A$7:$A$200,'درآمد ناشی از تغییر قیمت  '!$I$7:$I$200),0)</f>
        <v>0</v>
      </c>
      <c r="F438" s="4"/>
      <c r="G438" s="26">
        <v>0</v>
      </c>
      <c r="H438" s="4"/>
      <c r="I438" s="4">
        <f t="shared" si="26"/>
        <v>0</v>
      </c>
      <c r="K438" s="77">
        <f t="shared" si="24"/>
        <v>0</v>
      </c>
      <c r="M438" s="26">
        <f>IFERROR(_xlfn.XLOOKUP(K438,'درآمد سود سهام'!$A$9:$A$9,'درآمد سود سهام'!$M$9:$M$9),0)</f>
        <v>0</v>
      </c>
      <c r="N438" s="26"/>
      <c r="O438" s="26">
        <f>IFERROR(_xlfn.XLOOKUP(A438,'درآمد ناشی از تغییر قیمت  '!$A$7:$A$200,'درآمد ناشی از تغییر قیمت  '!$Q$7:$Q$200),0)</f>
        <v>0</v>
      </c>
      <c r="P438" s="4"/>
      <c r="Q438" s="26">
        <v>-1771342120</v>
      </c>
      <c r="R438" s="4"/>
      <c r="S438" s="4">
        <f t="shared" si="27"/>
        <v>-1771342120</v>
      </c>
      <c r="T438" s="185"/>
      <c r="U438" s="77">
        <f t="shared" si="25"/>
        <v>-5.8478855253760601E-3</v>
      </c>
      <c r="Z438" s="66"/>
    </row>
    <row r="439" spans="1:26" s="179" customFormat="1" ht="30.75">
      <c r="A439" s="194" t="s">
        <v>699</v>
      </c>
      <c r="C439" s="26">
        <f>IFERROR(_xlfn.XLOOKUP(A439,'درآمد سود سهام'!$A$9:$A$9,'درآمد سود سهام'!$M$9:$M$9),0)</f>
        <v>0</v>
      </c>
      <c r="D439" s="4"/>
      <c r="E439" s="26">
        <f>IFERROR(_xlfn.XLOOKUP(A439,'درآمد ناشی از تغییر قیمت  '!$A$7:$A$200,'درآمد ناشی از تغییر قیمت  '!$I$7:$I$200),0)</f>
        <v>0</v>
      </c>
      <c r="F439" s="4"/>
      <c r="G439" s="26">
        <v>0</v>
      </c>
      <c r="H439" s="4"/>
      <c r="I439" s="4">
        <f t="shared" si="26"/>
        <v>0</v>
      </c>
      <c r="K439" s="77">
        <f t="shared" si="24"/>
        <v>0</v>
      </c>
      <c r="M439" s="26">
        <f>IFERROR(_xlfn.XLOOKUP(K439,'درآمد سود سهام'!$A$9:$A$9,'درآمد سود سهام'!$M$9:$M$9),0)</f>
        <v>0</v>
      </c>
      <c r="N439" s="26"/>
      <c r="O439" s="26">
        <f>IFERROR(_xlfn.XLOOKUP(A439,'درآمد ناشی از تغییر قیمت  '!$A$7:$A$200,'درآمد ناشی از تغییر قیمت  '!$Q$7:$Q$200),0)</f>
        <v>0</v>
      </c>
      <c r="P439" s="4"/>
      <c r="Q439" s="26">
        <v>-1616343684</v>
      </c>
      <c r="R439" s="4"/>
      <c r="S439" s="4">
        <f t="shared" si="27"/>
        <v>-1616343684</v>
      </c>
      <c r="T439" s="185"/>
      <c r="U439" s="77">
        <f t="shared" si="25"/>
        <v>-5.3361757319340519E-3</v>
      </c>
      <c r="Z439" s="66"/>
    </row>
    <row r="440" spans="1:26" s="179" customFormat="1" ht="30.75">
      <c r="A440" s="194" t="s">
        <v>413</v>
      </c>
      <c r="C440" s="26">
        <f>IFERROR(_xlfn.XLOOKUP(A440,'درآمد سود سهام'!$A$9:$A$9,'درآمد سود سهام'!$M$9:$M$9),0)</f>
        <v>0</v>
      </c>
      <c r="D440" s="4"/>
      <c r="E440" s="26">
        <f>IFERROR(_xlfn.XLOOKUP(A440,'درآمد ناشی از تغییر قیمت  '!$A$7:$A$200,'درآمد ناشی از تغییر قیمت  '!$I$7:$I$200),0)</f>
        <v>0</v>
      </c>
      <c r="F440" s="4"/>
      <c r="G440" s="26">
        <v>0</v>
      </c>
      <c r="H440" s="4"/>
      <c r="I440" s="4">
        <f t="shared" si="26"/>
        <v>0</v>
      </c>
      <c r="K440" s="77">
        <f t="shared" si="24"/>
        <v>0</v>
      </c>
      <c r="M440" s="26">
        <f>IFERROR(_xlfn.XLOOKUP(K440,'درآمد سود سهام'!$A$9:$A$9,'درآمد سود سهام'!$M$9:$M$9),0)</f>
        <v>0</v>
      </c>
      <c r="N440" s="26"/>
      <c r="O440" s="26">
        <f>IFERROR(_xlfn.XLOOKUP(A440,'درآمد ناشی از تغییر قیمت  '!$A$7:$A$200,'درآمد ناشی از تغییر قیمت  '!$Q$7:$Q$200),0)</f>
        <v>0</v>
      </c>
      <c r="P440" s="4"/>
      <c r="Q440" s="26">
        <v>164969238</v>
      </c>
      <c r="R440" s="4"/>
      <c r="S440" s="4">
        <f t="shared" si="27"/>
        <v>164969238</v>
      </c>
      <c r="T440" s="185"/>
      <c r="U440" s="77">
        <f t="shared" si="25"/>
        <v>5.4462726773104578E-4</v>
      </c>
      <c r="Z440" s="66"/>
    </row>
    <row r="441" spans="1:26" s="179" customFormat="1" ht="30.75">
      <c r="A441" s="194" t="s">
        <v>422</v>
      </c>
      <c r="C441" s="26">
        <f>IFERROR(_xlfn.XLOOKUP(A441,'درآمد سود سهام'!$A$9:$A$9,'درآمد سود سهام'!$M$9:$M$9),0)</f>
        <v>0</v>
      </c>
      <c r="D441" s="4"/>
      <c r="E441" s="26">
        <f>IFERROR(_xlfn.XLOOKUP(A441,'درآمد ناشی از تغییر قیمت  '!$A$7:$A$200,'درآمد ناشی از تغییر قیمت  '!$I$7:$I$200),0)</f>
        <v>0</v>
      </c>
      <c r="F441" s="4"/>
      <c r="G441" s="26">
        <v>0</v>
      </c>
      <c r="H441" s="4"/>
      <c r="I441" s="4">
        <f t="shared" si="26"/>
        <v>0</v>
      </c>
      <c r="K441" s="77">
        <f t="shared" si="24"/>
        <v>0</v>
      </c>
      <c r="M441" s="26">
        <f>IFERROR(_xlfn.XLOOKUP(K441,'درآمد سود سهام'!$A$9:$A$9,'درآمد سود سهام'!$M$9:$M$9),0)</f>
        <v>0</v>
      </c>
      <c r="N441" s="26"/>
      <c r="O441" s="26">
        <f>IFERROR(_xlfn.XLOOKUP(A441,'درآمد ناشی از تغییر قیمت  '!$A$7:$A$200,'درآمد ناشی از تغییر قیمت  '!$Q$7:$Q$200),0)</f>
        <v>0</v>
      </c>
      <c r="P441" s="4"/>
      <c r="Q441" s="26">
        <v>4947960</v>
      </c>
      <c r="R441" s="4"/>
      <c r="S441" s="4">
        <f t="shared" si="27"/>
        <v>4947960</v>
      </c>
      <c r="T441" s="185"/>
      <c r="U441" s="77">
        <f t="shared" si="25"/>
        <v>1.6335129920661362E-5</v>
      </c>
      <c r="Z441" s="66"/>
    </row>
    <row r="442" spans="1:26" s="179" customFormat="1" ht="30.75">
      <c r="A442" s="194" t="s">
        <v>450</v>
      </c>
      <c r="C442" s="26">
        <f>IFERROR(_xlfn.XLOOKUP(A442,'درآمد سود سهام'!$A$9:$A$9,'درآمد سود سهام'!$M$9:$M$9),0)</f>
        <v>0</v>
      </c>
      <c r="D442" s="4"/>
      <c r="E442" s="26">
        <f>IFERROR(_xlfn.XLOOKUP(A442,'درآمد ناشی از تغییر قیمت  '!$A$7:$A$200,'درآمد ناشی از تغییر قیمت  '!$I$7:$I$200),0)</f>
        <v>0</v>
      </c>
      <c r="F442" s="4"/>
      <c r="G442" s="26">
        <v>0</v>
      </c>
      <c r="H442" s="4"/>
      <c r="I442" s="4">
        <f t="shared" si="26"/>
        <v>0</v>
      </c>
      <c r="K442" s="77">
        <f t="shared" si="24"/>
        <v>0</v>
      </c>
      <c r="M442" s="26">
        <f>IFERROR(_xlfn.XLOOKUP(K442,'درآمد سود سهام'!$A$9:$A$9,'درآمد سود سهام'!$M$9:$M$9),0)</f>
        <v>0</v>
      </c>
      <c r="N442" s="26"/>
      <c r="O442" s="26">
        <f>IFERROR(_xlfn.XLOOKUP(A442,'درآمد ناشی از تغییر قیمت  '!$A$7:$A$200,'درآمد ناشی از تغییر قیمت  '!$Q$7:$Q$200),0)</f>
        <v>0</v>
      </c>
      <c r="P442" s="4"/>
      <c r="Q442" s="26">
        <v>6420347</v>
      </c>
      <c r="R442" s="4"/>
      <c r="S442" s="4">
        <f t="shared" si="27"/>
        <v>6420347</v>
      </c>
      <c r="T442" s="185"/>
      <c r="U442" s="77">
        <f t="shared" si="25"/>
        <v>2.1196048953655327E-5</v>
      </c>
      <c r="Z442" s="66"/>
    </row>
    <row r="443" spans="1:26" s="179" customFormat="1" ht="30.75">
      <c r="A443" s="194" t="s">
        <v>467</v>
      </c>
      <c r="C443" s="26">
        <f>IFERROR(_xlfn.XLOOKUP(A443,'درآمد سود سهام'!$A$9:$A$9,'درآمد سود سهام'!$M$9:$M$9),0)</f>
        <v>0</v>
      </c>
      <c r="D443" s="4"/>
      <c r="E443" s="26">
        <f>IFERROR(_xlfn.XLOOKUP(A443,'درآمد ناشی از تغییر قیمت  '!$A$7:$A$200,'درآمد ناشی از تغییر قیمت  '!$I$7:$I$200),0)</f>
        <v>0</v>
      </c>
      <c r="F443" s="4"/>
      <c r="G443" s="26">
        <v>0</v>
      </c>
      <c r="H443" s="4"/>
      <c r="I443" s="4">
        <f t="shared" si="26"/>
        <v>0</v>
      </c>
      <c r="K443" s="77">
        <f t="shared" si="24"/>
        <v>0</v>
      </c>
      <c r="M443" s="26">
        <f>IFERROR(_xlfn.XLOOKUP(K443,'درآمد سود سهام'!$A$9:$A$9,'درآمد سود سهام'!$M$9:$M$9),0)</f>
        <v>0</v>
      </c>
      <c r="N443" s="26"/>
      <c r="O443" s="26">
        <f>IFERROR(_xlfn.XLOOKUP(A443,'درآمد ناشی از تغییر قیمت  '!$A$7:$A$200,'درآمد ناشی از تغییر قیمت  '!$Q$7:$Q$200),0)</f>
        <v>0</v>
      </c>
      <c r="P443" s="4"/>
      <c r="Q443" s="26">
        <v>2749667</v>
      </c>
      <c r="R443" s="4"/>
      <c r="S443" s="4">
        <f t="shared" si="27"/>
        <v>2749667</v>
      </c>
      <c r="T443" s="185"/>
      <c r="U443" s="77">
        <f t="shared" si="25"/>
        <v>9.0777143880619812E-6</v>
      </c>
      <c r="Z443" s="66"/>
    </row>
    <row r="444" spans="1:26" s="179" customFormat="1" ht="30.75">
      <c r="A444" s="194" t="s">
        <v>468</v>
      </c>
      <c r="C444" s="26">
        <f>IFERROR(_xlfn.XLOOKUP(A444,'درآمد سود سهام'!$A$9:$A$9,'درآمد سود سهام'!$M$9:$M$9),0)</f>
        <v>0</v>
      </c>
      <c r="D444" s="4"/>
      <c r="E444" s="26">
        <f>IFERROR(_xlfn.XLOOKUP(A444,'درآمد ناشی از تغییر قیمت  '!$A$7:$A$200,'درآمد ناشی از تغییر قیمت  '!$I$7:$I$200),0)</f>
        <v>0</v>
      </c>
      <c r="F444" s="4"/>
      <c r="G444" s="26">
        <v>0</v>
      </c>
      <c r="H444" s="4"/>
      <c r="I444" s="4">
        <f t="shared" si="26"/>
        <v>0</v>
      </c>
      <c r="K444" s="77">
        <f t="shared" si="24"/>
        <v>0</v>
      </c>
      <c r="M444" s="26">
        <f>IFERROR(_xlfn.XLOOKUP(K444,'درآمد سود سهام'!$A$9:$A$9,'درآمد سود سهام'!$M$9:$M$9),0)</f>
        <v>0</v>
      </c>
      <c r="N444" s="26"/>
      <c r="O444" s="26">
        <f>IFERROR(_xlfn.XLOOKUP(A444,'درآمد ناشی از تغییر قیمت  '!$A$7:$A$200,'درآمد ناشی از تغییر قیمت  '!$Q$7:$Q$200),0)</f>
        <v>0</v>
      </c>
      <c r="P444" s="4"/>
      <c r="Q444" s="26">
        <v>31313681</v>
      </c>
      <c r="R444" s="4"/>
      <c r="S444" s="4">
        <f t="shared" si="27"/>
        <v>31313681</v>
      </c>
      <c r="T444" s="185"/>
      <c r="U444" s="77">
        <f t="shared" si="25"/>
        <v>1.0337857368069774E-4</v>
      </c>
      <c r="Z444" s="66"/>
    </row>
    <row r="445" spans="1:26" s="179" customFormat="1" ht="30.75">
      <c r="A445" s="194" t="s">
        <v>439</v>
      </c>
      <c r="C445" s="26">
        <f>IFERROR(_xlfn.XLOOKUP(A445,'درآمد سود سهام'!$A$9:$A$9,'درآمد سود سهام'!$M$9:$M$9),0)</f>
        <v>0</v>
      </c>
      <c r="D445" s="4"/>
      <c r="E445" s="26">
        <f>IFERROR(_xlfn.XLOOKUP(A445,'درآمد ناشی از تغییر قیمت  '!$A$7:$A$200,'درآمد ناشی از تغییر قیمت  '!$I$7:$I$200),0)</f>
        <v>0</v>
      </c>
      <c r="F445" s="4"/>
      <c r="G445" s="26">
        <v>0</v>
      </c>
      <c r="H445" s="4"/>
      <c r="I445" s="4">
        <f t="shared" si="26"/>
        <v>0</v>
      </c>
      <c r="K445" s="77">
        <f t="shared" si="24"/>
        <v>0</v>
      </c>
      <c r="M445" s="26">
        <f>IFERROR(_xlfn.XLOOKUP(K445,'درآمد سود سهام'!$A$9:$A$9,'درآمد سود سهام'!$M$9:$M$9),0)</f>
        <v>0</v>
      </c>
      <c r="N445" s="26"/>
      <c r="O445" s="26">
        <f>IFERROR(_xlfn.XLOOKUP(A445,'درآمد ناشی از تغییر قیمت  '!$A$7:$A$200,'درآمد ناشی از تغییر قیمت  '!$Q$7:$Q$200),0)</f>
        <v>0</v>
      </c>
      <c r="P445" s="4"/>
      <c r="Q445" s="26">
        <v>94294067</v>
      </c>
      <c r="R445" s="4"/>
      <c r="S445" s="4">
        <f t="shared" si="27"/>
        <v>94294067</v>
      </c>
      <c r="T445" s="185"/>
      <c r="U445" s="77">
        <f t="shared" si="25"/>
        <v>3.1130118982217864E-4</v>
      </c>
      <c r="Z445" s="66"/>
    </row>
    <row r="446" spans="1:26" s="179" customFormat="1" ht="30.75">
      <c r="A446" s="194" t="s">
        <v>401</v>
      </c>
      <c r="C446" s="26">
        <f>IFERROR(_xlfn.XLOOKUP(A446,'درآمد سود سهام'!$A$9:$A$9,'درآمد سود سهام'!$M$9:$M$9),0)</f>
        <v>0</v>
      </c>
      <c r="D446" s="4"/>
      <c r="E446" s="26">
        <f>IFERROR(_xlfn.XLOOKUP(A446,'درآمد ناشی از تغییر قیمت  '!$A$7:$A$200,'درآمد ناشی از تغییر قیمت  '!$I$7:$I$200),0)</f>
        <v>0</v>
      </c>
      <c r="F446" s="4"/>
      <c r="G446" s="26">
        <v>0</v>
      </c>
      <c r="H446" s="4"/>
      <c r="I446" s="4">
        <f t="shared" si="26"/>
        <v>0</v>
      </c>
      <c r="K446" s="77">
        <f t="shared" si="24"/>
        <v>0</v>
      </c>
      <c r="M446" s="26">
        <f>IFERROR(_xlfn.XLOOKUP(K446,'درآمد سود سهام'!$A$9:$A$9,'درآمد سود سهام'!$M$9:$M$9),0)</f>
        <v>0</v>
      </c>
      <c r="N446" s="26"/>
      <c r="O446" s="26">
        <f>IFERROR(_xlfn.XLOOKUP(A446,'درآمد ناشی از تغییر قیمت  '!$A$7:$A$200,'درآمد ناشی از تغییر قیمت  '!$Q$7:$Q$200),0)</f>
        <v>0</v>
      </c>
      <c r="P446" s="4"/>
      <c r="Q446" s="26">
        <v>10522239</v>
      </c>
      <c r="R446" s="4"/>
      <c r="S446" s="4">
        <f t="shared" si="27"/>
        <v>10522239</v>
      </c>
      <c r="T446" s="185"/>
      <c r="U446" s="77">
        <f t="shared" si="25"/>
        <v>3.4737981131870487E-5</v>
      </c>
      <c r="Z446" s="66"/>
    </row>
    <row r="447" spans="1:26" s="179" customFormat="1" ht="30.75">
      <c r="A447" s="194" t="s">
        <v>632</v>
      </c>
      <c r="C447" s="26">
        <f>IFERROR(_xlfn.XLOOKUP(A447,'درآمد سود سهام'!$A$9:$A$9,'درآمد سود سهام'!$M$9:$M$9),0)</f>
        <v>0</v>
      </c>
      <c r="D447" s="4"/>
      <c r="E447" s="26">
        <f>IFERROR(_xlfn.XLOOKUP(A447,'درآمد ناشی از تغییر قیمت  '!$A$7:$A$200,'درآمد ناشی از تغییر قیمت  '!$I$7:$I$200),0)</f>
        <v>-2437956000</v>
      </c>
      <c r="F447" s="4"/>
      <c r="G447" s="26">
        <v>1006225559</v>
      </c>
      <c r="H447" s="4"/>
      <c r="I447" s="4">
        <f t="shared" si="26"/>
        <v>-1431730441</v>
      </c>
      <c r="K447" s="77">
        <f t="shared" si="24"/>
        <v>-3.2418191016082232E-2</v>
      </c>
      <c r="M447" s="26">
        <f>IFERROR(_xlfn.XLOOKUP(K447,'درآمد سود سهام'!$A$9:$A$9,'درآمد سود سهام'!$M$9:$M$9),0)</f>
        <v>0</v>
      </c>
      <c r="N447" s="26"/>
      <c r="O447" s="26">
        <f>IFERROR(_xlfn.XLOOKUP(A447,'درآمد ناشی از تغییر قیمت  '!$A$7:$A$200,'درآمد ناشی از تغییر قیمت  '!$Q$7:$Q$200),0)</f>
        <v>0</v>
      </c>
      <c r="P447" s="4"/>
      <c r="Q447" s="26">
        <v>999675920</v>
      </c>
      <c r="R447" s="4"/>
      <c r="S447" s="4">
        <f t="shared" si="27"/>
        <v>999675920</v>
      </c>
      <c r="T447" s="185"/>
      <c r="U447" s="77">
        <f t="shared" si="25"/>
        <v>3.3003169046954047E-3</v>
      </c>
      <c r="Z447" s="66"/>
    </row>
    <row r="448" spans="1:26" s="179" customFormat="1" ht="30.75">
      <c r="A448" s="194" t="s">
        <v>633</v>
      </c>
      <c r="C448" s="26">
        <f>IFERROR(_xlfn.XLOOKUP(A448,'درآمد سود سهام'!$A$9:$A$9,'درآمد سود سهام'!$M$9:$M$9),0)</f>
        <v>0</v>
      </c>
      <c r="D448" s="4"/>
      <c r="E448" s="26">
        <f>IFERROR(_xlfn.XLOOKUP(A448,'درآمد ناشی از تغییر قیمت  '!$A$7:$A$200,'درآمد ناشی از تغییر قیمت  '!$I$7:$I$200),0)</f>
        <v>-258576000</v>
      </c>
      <c r="F448" s="4"/>
      <c r="G448" s="26">
        <v>507289144</v>
      </c>
      <c r="H448" s="4"/>
      <c r="I448" s="4">
        <f t="shared" si="26"/>
        <v>248713144</v>
      </c>
      <c r="K448" s="77">
        <f t="shared" si="24"/>
        <v>5.6315281001993915E-3</v>
      </c>
      <c r="M448" s="26">
        <f>IFERROR(_xlfn.XLOOKUP(K448,'درآمد سود سهام'!$A$9:$A$9,'درآمد سود سهام'!$M$9:$M$9),0)</f>
        <v>0</v>
      </c>
      <c r="N448" s="26"/>
      <c r="O448" s="26">
        <f>IFERROR(_xlfn.XLOOKUP(A448,'درآمد ناشی از تغییر قیمت  '!$A$7:$A$200,'درآمد ناشی از تغییر قیمت  '!$Q$7:$Q$200),0)</f>
        <v>0</v>
      </c>
      <c r="P448" s="4"/>
      <c r="Q448" s="26">
        <v>506401672</v>
      </c>
      <c r="R448" s="4"/>
      <c r="S448" s="4">
        <f t="shared" si="27"/>
        <v>506401672</v>
      </c>
      <c r="T448" s="185"/>
      <c r="U448" s="77">
        <f t="shared" si="25"/>
        <v>1.6718278046225397E-3</v>
      </c>
      <c r="Z448" s="66"/>
    </row>
    <row r="449" spans="1:26" s="179" customFormat="1" ht="30.75">
      <c r="A449" s="194" t="s">
        <v>634</v>
      </c>
      <c r="C449" s="26">
        <f>IFERROR(_xlfn.XLOOKUP(A449,'درآمد سود سهام'!$A$9:$A$9,'درآمد سود سهام'!$M$9:$M$9),0)</f>
        <v>0</v>
      </c>
      <c r="D449" s="4"/>
      <c r="E449" s="26">
        <f>IFERROR(_xlfn.XLOOKUP(A449,'درآمد ناشی از تغییر قیمت  '!$A$7:$A$200,'درآمد ناشی از تغییر قیمت  '!$I$7:$I$200),0)</f>
        <v>86638000</v>
      </c>
      <c r="F449" s="4"/>
      <c r="G449" s="26">
        <v>954438069</v>
      </c>
      <c r="H449" s="4"/>
      <c r="I449" s="4">
        <f t="shared" si="26"/>
        <v>1041076069</v>
      </c>
      <c r="K449" s="77">
        <f t="shared" si="24"/>
        <v>2.3572735412080274E-2</v>
      </c>
      <c r="M449" s="26">
        <f>IFERROR(_xlfn.XLOOKUP(K449,'درآمد سود سهام'!$A$9:$A$9,'درآمد سود سهام'!$M$9:$M$9),0)</f>
        <v>0</v>
      </c>
      <c r="N449" s="26"/>
      <c r="O449" s="26">
        <f>IFERROR(_xlfn.XLOOKUP(A449,'درآمد ناشی از تغییر قیمت  '!$A$7:$A$200,'درآمد ناشی از تغییر قیمت  '!$Q$7:$Q$200),0)</f>
        <v>0</v>
      </c>
      <c r="P449" s="4"/>
      <c r="Q449" s="26">
        <v>953497737</v>
      </c>
      <c r="R449" s="4"/>
      <c r="S449" s="4">
        <f t="shared" si="27"/>
        <v>953497737</v>
      </c>
      <c r="T449" s="185"/>
      <c r="U449" s="77">
        <f t="shared" si="25"/>
        <v>3.1478648600537593E-3</v>
      </c>
      <c r="Z449" s="66"/>
    </row>
    <row r="450" spans="1:26" s="179" customFormat="1" ht="30.75">
      <c r="A450" s="194" t="s">
        <v>635</v>
      </c>
      <c r="C450" s="26">
        <f>IFERROR(_xlfn.XLOOKUP(A450,'درآمد سود سهام'!$A$9:$A$9,'درآمد سود سهام'!$M$9:$M$9),0)</f>
        <v>0</v>
      </c>
      <c r="D450" s="4"/>
      <c r="E450" s="26">
        <f>IFERROR(_xlfn.XLOOKUP(A450,'درآمد ناشی از تغییر قیمت  '!$A$7:$A$200,'درآمد ناشی از تغییر قیمت  '!$I$7:$I$200),0)</f>
        <v>-101464000</v>
      </c>
      <c r="F450" s="4"/>
      <c r="G450" s="26">
        <v>255153942</v>
      </c>
      <c r="H450" s="4"/>
      <c r="I450" s="4">
        <f t="shared" si="26"/>
        <v>153689942</v>
      </c>
      <c r="K450" s="77">
        <f t="shared" si="24"/>
        <v>3.4799496848908584E-3</v>
      </c>
      <c r="M450" s="26">
        <f>IFERROR(_xlfn.XLOOKUP(K450,'درآمد سود سهام'!$A$9:$A$9,'درآمد سود سهام'!$M$9:$M$9),0)</f>
        <v>0</v>
      </c>
      <c r="N450" s="26"/>
      <c r="O450" s="26">
        <f>IFERROR(_xlfn.XLOOKUP(A450,'درآمد ناشی از تغییر قیمت  '!$A$7:$A$200,'درآمد ناشی از تغییر قیمت  '!$Q$7:$Q$200),0)</f>
        <v>0</v>
      </c>
      <c r="P450" s="4"/>
      <c r="Q450" s="26">
        <v>254851004</v>
      </c>
      <c r="R450" s="4"/>
      <c r="S450" s="4">
        <f t="shared" si="27"/>
        <v>254851004</v>
      </c>
      <c r="T450" s="185"/>
      <c r="U450" s="77">
        <f t="shared" si="25"/>
        <v>8.4136174519417871E-4</v>
      </c>
      <c r="Z450" s="66"/>
    </row>
    <row r="451" spans="1:26" s="179" customFormat="1" ht="30.75">
      <c r="A451" s="194" t="s">
        <v>636</v>
      </c>
      <c r="C451" s="26">
        <f>IFERROR(_xlfn.XLOOKUP(A451,'درآمد سود سهام'!$A$9:$A$9,'درآمد سود سهام'!$M$9:$M$9),0)</f>
        <v>0</v>
      </c>
      <c r="D451" s="4"/>
      <c r="E451" s="26">
        <f>IFERROR(_xlfn.XLOOKUP(A451,'درآمد ناشی از تغییر قیمت  '!$A$7:$A$200,'درآمد ناشی از تغییر قیمت  '!$I$7:$I$200),0)</f>
        <v>-102886000</v>
      </c>
      <c r="F451" s="4"/>
      <c r="G451" s="26">
        <v>96061098</v>
      </c>
      <c r="H451" s="4"/>
      <c r="I451" s="4">
        <f t="shared" si="26"/>
        <v>-6824902</v>
      </c>
      <c r="K451" s="77">
        <f t="shared" si="24"/>
        <v>-1.5453396139814398E-4</v>
      </c>
      <c r="M451" s="26">
        <f>IFERROR(_xlfn.XLOOKUP(K451,'درآمد سود سهام'!$A$9:$A$9,'درآمد سود سهام'!$M$9:$M$9),0)</f>
        <v>0</v>
      </c>
      <c r="N451" s="26"/>
      <c r="O451" s="26">
        <f>IFERROR(_xlfn.XLOOKUP(A451,'درآمد ناشی از تغییر قیمت  '!$A$7:$A$200,'درآمد ناشی از تغییر قیمت  '!$Q$7:$Q$200),0)</f>
        <v>0</v>
      </c>
      <c r="P451" s="4"/>
      <c r="Q451" s="26">
        <v>95850267</v>
      </c>
      <c r="R451" s="4"/>
      <c r="S451" s="4">
        <f t="shared" si="27"/>
        <v>95850267</v>
      </c>
      <c r="T451" s="185"/>
      <c r="U451" s="77">
        <f t="shared" si="25"/>
        <v>3.1643880798856104E-4</v>
      </c>
      <c r="Z451" s="66"/>
    </row>
    <row r="452" spans="1:26" s="179" customFormat="1" ht="30.75">
      <c r="A452" s="194" t="s">
        <v>637</v>
      </c>
      <c r="C452" s="26">
        <f>IFERROR(_xlfn.XLOOKUP(A452,'درآمد سود سهام'!$A$9:$A$9,'درآمد سود سهام'!$M$9:$M$9),0)</f>
        <v>0</v>
      </c>
      <c r="D452" s="4"/>
      <c r="E452" s="26">
        <f>IFERROR(_xlfn.XLOOKUP(A452,'درآمد ناشی از تغییر قیمت  '!$A$7:$A$200,'درآمد ناشی از تغییر قیمت  '!$I$7:$I$200),0)</f>
        <v>-158600000</v>
      </c>
      <c r="F452" s="4"/>
      <c r="G452" s="26">
        <v>273631792</v>
      </c>
      <c r="H452" s="4"/>
      <c r="I452" s="4">
        <f t="shared" si="26"/>
        <v>115031792</v>
      </c>
      <c r="K452" s="77">
        <f t="shared" si="24"/>
        <v>2.6046261916269756E-3</v>
      </c>
      <c r="M452" s="26">
        <f>IFERROR(_xlfn.XLOOKUP(K452,'درآمد سود سهام'!$A$9:$A$9,'درآمد سود سهام'!$M$9:$M$9),0)</f>
        <v>0</v>
      </c>
      <c r="N452" s="26"/>
      <c r="O452" s="26">
        <f>IFERROR(_xlfn.XLOOKUP(A452,'درآمد ناشی از تغییر قیمت  '!$A$7:$A$200,'درآمد ناشی از تغییر قیمت  '!$Q$7:$Q$200),0)</f>
        <v>0</v>
      </c>
      <c r="P452" s="4"/>
      <c r="Q452" s="26">
        <v>273362832</v>
      </c>
      <c r="R452" s="4"/>
      <c r="S452" s="4">
        <f t="shared" si="27"/>
        <v>273362832</v>
      </c>
      <c r="T452" s="185"/>
      <c r="U452" s="77">
        <f t="shared" si="25"/>
        <v>9.0247645013296902E-4</v>
      </c>
      <c r="Z452" s="66"/>
    </row>
    <row r="453" spans="1:26" s="179" customFormat="1" ht="30.75">
      <c r="A453" s="194" t="s">
        <v>638</v>
      </c>
      <c r="C453" s="26">
        <f>IFERROR(_xlfn.XLOOKUP(A453,'درآمد سود سهام'!$A$9:$A$9,'درآمد سود سهام'!$M$9:$M$9),0)</f>
        <v>0</v>
      </c>
      <c r="D453" s="4"/>
      <c r="E453" s="26">
        <f>IFERROR(_xlfn.XLOOKUP(A453,'درآمد ناشی از تغییر قیمت  '!$A$7:$A$200,'درآمد ناشی از تغییر قیمت  '!$I$7:$I$200),0)</f>
        <v>-2804725000</v>
      </c>
      <c r="F453" s="4"/>
      <c r="G453" s="26">
        <v>3872344690</v>
      </c>
      <c r="H453" s="4"/>
      <c r="I453" s="4">
        <f t="shared" si="26"/>
        <v>1067619690</v>
      </c>
      <c r="K453" s="77">
        <f t="shared" si="24"/>
        <v>2.4173753698200861E-2</v>
      </c>
      <c r="M453" s="26">
        <f>IFERROR(_xlfn.XLOOKUP(K453,'درآمد سود سهام'!$A$9:$A$9,'درآمد سود سهام'!$M$9:$M$9),0)</f>
        <v>0</v>
      </c>
      <c r="N453" s="26"/>
      <c r="O453" s="26">
        <f>IFERROR(_xlfn.XLOOKUP(A453,'درآمد ناشی از تغییر قیمت  '!$A$7:$A$200,'درآمد ناشی از تغییر قیمت  '!$Q$7:$Q$200),0)</f>
        <v>0</v>
      </c>
      <c r="P453" s="4"/>
      <c r="Q453" s="26">
        <v>3869381820</v>
      </c>
      <c r="R453" s="4"/>
      <c r="S453" s="4">
        <f t="shared" si="27"/>
        <v>3869381820</v>
      </c>
      <c r="T453" s="185"/>
      <c r="U453" s="77">
        <f t="shared" si="25"/>
        <v>1.2774326134880862E-2</v>
      </c>
      <c r="Z453" s="66"/>
    </row>
    <row r="454" spans="1:26" s="179" customFormat="1" ht="30.75">
      <c r="A454" s="194" t="s">
        <v>639</v>
      </c>
      <c r="C454" s="26">
        <f>IFERROR(_xlfn.XLOOKUP(A454,'درآمد سود سهام'!$A$9:$A$9,'درآمد سود سهام'!$M$9:$M$9),0)</f>
        <v>0</v>
      </c>
      <c r="D454" s="4"/>
      <c r="E454" s="26">
        <f>IFERROR(_xlfn.XLOOKUP(A454,'درآمد ناشی از تغییر قیمت  '!$A$7:$A$200,'درآمد ناشی از تغییر قیمت  '!$I$7:$I$200),0)</f>
        <v>-227729000</v>
      </c>
      <c r="F454" s="4"/>
      <c r="G454" s="26">
        <v>178412628</v>
      </c>
      <c r="H454" s="4"/>
      <c r="I454" s="4">
        <f t="shared" si="26"/>
        <v>-49316372</v>
      </c>
      <c r="K454" s="77">
        <f t="shared" si="24"/>
        <v>-1.1166540306284996E-3</v>
      </c>
      <c r="M454" s="26">
        <f>IFERROR(_xlfn.XLOOKUP(K454,'درآمد سود سهام'!$A$9:$A$9,'درآمد سود سهام'!$M$9:$M$9),0)</f>
        <v>0</v>
      </c>
      <c r="N454" s="26"/>
      <c r="O454" s="26">
        <f>IFERROR(_xlfn.XLOOKUP(A454,'درآمد ناشی از تغییر قیمت  '!$A$7:$A$200,'درآمد ناشی از تغییر قیمت  '!$Q$7:$Q$200),0)</f>
        <v>0</v>
      </c>
      <c r="P454" s="4"/>
      <c r="Q454" s="26">
        <v>177806286</v>
      </c>
      <c r="R454" s="4"/>
      <c r="S454" s="4">
        <f t="shared" si="27"/>
        <v>177806286</v>
      </c>
      <c r="T454" s="185"/>
      <c r="U454" s="77">
        <f t="shared" si="25"/>
        <v>5.8700732878201752E-4</v>
      </c>
      <c r="Z454" s="66"/>
    </row>
    <row r="455" spans="1:26" s="179" customFormat="1" ht="30.75">
      <c r="A455" s="194" t="s">
        <v>640</v>
      </c>
      <c r="C455" s="26">
        <f>IFERROR(_xlfn.XLOOKUP(A455,'درآمد سود سهام'!$A$9:$A$9,'درآمد سود سهام'!$M$9:$M$9),0)</f>
        <v>0</v>
      </c>
      <c r="D455" s="4"/>
      <c r="E455" s="26">
        <f>IFERROR(_xlfn.XLOOKUP(A455,'درآمد ناشی از تغییر قیمت  '!$A$7:$A$200,'درآمد ناشی از تغییر قیمت  '!$I$7:$I$200),0)</f>
        <v>-4189532000</v>
      </c>
      <c r="F455" s="4"/>
      <c r="G455" s="26">
        <v>14095890481</v>
      </c>
      <c r="H455" s="4"/>
      <c r="I455" s="4">
        <f t="shared" si="26"/>
        <v>9906358481</v>
      </c>
      <c r="K455" s="77">
        <f t="shared" si="24"/>
        <v>0.22430634448656264</v>
      </c>
      <c r="M455" s="26">
        <f>IFERROR(_xlfn.XLOOKUP(K455,'درآمد سود سهام'!$A$9:$A$9,'درآمد سود سهام'!$M$9:$M$9),0)</f>
        <v>0</v>
      </c>
      <c r="N455" s="26"/>
      <c r="O455" s="26">
        <f>IFERROR(_xlfn.XLOOKUP(A455,'درآمد ناشی از تغییر قیمت  '!$A$7:$A$200,'درآمد ناشی از تغییر قیمت  '!$Q$7:$Q$200),0)</f>
        <v>0</v>
      </c>
      <c r="P455" s="4"/>
      <c r="Q455" s="26">
        <v>14081394393</v>
      </c>
      <c r="R455" s="4"/>
      <c r="S455" s="4">
        <f t="shared" si="27"/>
        <v>14081394393</v>
      </c>
      <c r="T455" s="185"/>
      <c r="U455" s="77">
        <f t="shared" si="25"/>
        <v>4.6488129830016295E-2</v>
      </c>
      <c r="Z455" s="66"/>
    </row>
    <row r="456" spans="1:26" s="179" customFormat="1" ht="30.75">
      <c r="A456" s="194" t="s">
        <v>641</v>
      </c>
      <c r="C456" s="26">
        <f>IFERROR(_xlfn.XLOOKUP(A456,'درآمد سود سهام'!$A$9:$A$9,'درآمد سود سهام'!$M$9:$M$9),0)</f>
        <v>0</v>
      </c>
      <c r="D456" s="4"/>
      <c r="E456" s="26">
        <f>IFERROR(_xlfn.XLOOKUP(A456,'درآمد ناشی از تغییر قیمت  '!$A$7:$A$200,'درآمد ناشی از تغییر قیمت  '!$I$7:$I$200),0)</f>
        <v>-2416000</v>
      </c>
      <c r="F456" s="4"/>
      <c r="G456" s="26">
        <v>2905767</v>
      </c>
      <c r="H456" s="4"/>
      <c r="I456" s="4">
        <f t="shared" si="26"/>
        <v>489767</v>
      </c>
      <c r="K456" s="77">
        <f t="shared" si="24"/>
        <v>1.1089629517330034E-5</v>
      </c>
      <c r="M456" s="26">
        <f>IFERROR(_xlfn.XLOOKUP(K456,'درآمد سود سهام'!$A$9:$A$9,'درآمد سود سهام'!$M$9:$M$9),0)</f>
        <v>0</v>
      </c>
      <c r="N456" s="26"/>
      <c r="O456" s="26">
        <f>IFERROR(_xlfn.XLOOKUP(A456,'درآمد ناشی از تغییر قیمت  '!$A$7:$A$200,'درآمد ناشی از تغییر قیمت  '!$Q$7:$Q$200),0)</f>
        <v>0</v>
      </c>
      <c r="P456" s="4"/>
      <c r="Q456" s="26">
        <v>2867049</v>
      </c>
      <c r="R456" s="4"/>
      <c r="S456" s="4">
        <f t="shared" si="27"/>
        <v>2867049</v>
      </c>
      <c r="T456" s="185"/>
      <c r="U456" s="77">
        <f t="shared" si="25"/>
        <v>9.4652377755483538E-6</v>
      </c>
      <c r="Z456" s="66"/>
    </row>
    <row r="457" spans="1:26" s="179" customFormat="1" ht="30.75">
      <c r="A457" s="194" t="s">
        <v>642</v>
      </c>
      <c r="C457" s="26">
        <f>IFERROR(_xlfn.XLOOKUP(A457,'درآمد سود سهام'!$A$9:$A$9,'درآمد سود سهام'!$M$9:$M$9),0)</f>
        <v>0</v>
      </c>
      <c r="D457" s="4"/>
      <c r="E457" s="26">
        <f>IFERROR(_xlfn.XLOOKUP(A457,'درآمد ناشی از تغییر قیمت  '!$A$7:$A$200,'درآمد ناشی از تغییر قیمت  '!$I$7:$I$200),0)</f>
        <v>-356935000</v>
      </c>
      <c r="F457" s="4"/>
      <c r="G457" s="26">
        <v>818304221</v>
      </c>
      <c r="H457" s="4"/>
      <c r="I457" s="4">
        <f t="shared" si="26"/>
        <v>461369221</v>
      </c>
      <c r="K457" s="77">
        <f t="shared" si="24"/>
        <v>1.0446628154998527E-2</v>
      </c>
      <c r="M457" s="26">
        <f>IFERROR(_xlfn.XLOOKUP(K457,'درآمد سود سهام'!$A$9:$A$9,'درآمد سود سهام'!$M$9:$M$9),0)</f>
        <v>0</v>
      </c>
      <c r="N457" s="26"/>
      <c r="O457" s="26">
        <f>IFERROR(_xlfn.XLOOKUP(A457,'درآمد ناشی از تغییر قیمت  '!$A$7:$A$200,'درآمد ناشی از تغییر قیمت  '!$Q$7:$Q$200),0)</f>
        <v>0</v>
      </c>
      <c r="P457" s="4"/>
      <c r="Q457" s="26">
        <v>817549576</v>
      </c>
      <c r="R457" s="4"/>
      <c r="S457" s="4">
        <f t="shared" si="27"/>
        <v>817549576</v>
      </c>
      <c r="T457" s="185"/>
      <c r="U457" s="77">
        <f t="shared" si="25"/>
        <v>2.6990473933786066E-3</v>
      </c>
      <c r="Z457" s="66"/>
    </row>
    <row r="458" spans="1:26" s="179" customFormat="1" ht="30.75">
      <c r="A458" s="194" t="s">
        <v>643</v>
      </c>
      <c r="C458" s="26">
        <f>IFERROR(_xlfn.XLOOKUP(A458,'درآمد سود سهام'!$A$9:$A$9,'درآمد سود سهام'!$M$9:$M$9),0)</f>
        <v>0</v>
      </c>
      <c r="D458" s="4"/>
      <c r="E458" s="26">
        <f>IFERROR(_xlfn.XLOOKUP(A458,'درآمد ناشی از تغییر قیمت  '!$A$7:$A$200,'درآمد ناشی از تغییر قیمت  '!$I$7:$I$200),0)</f>
        <v>-228174000</v>
      </c>
      <c r="F458" s="4"/>
      <c r="G458" s="26">
        <v>284808823</v>
      </c>
      <c r="H458" s="4"/>
      <c r="I458" s="4">
        <f t="shared" si="26"/>
        <v>56634823</v>
      </c>
      <c r="K458" s="77">
        <f t="shared" si="24"/>
        <v>1.2823632560984345E-3</v>
      </c>
      <c r="M458" s="26">
        <f>IFERROR(_xlfn.XLOOKUP(K458,'درآمد سود سهام'!$A$9:$A$9,'درآمد سود سهام'!$M$9:$M$9),0)</f>
        <v>0</v>
      </c>
      <c r="N458" s="26"/>
      <c r="O458" s="26">
        <f>IFERROR(_xlfn.XLOOKUP(A458,'درآمد ناشی از تغییر قیمت  '!$A$7:$A$200,'درآمد ناشی از تغییر قیمت  '!$Q$7:$Q$200),0)</f>
        <v>0</v>
      </c>
      <c r="P458" s="4"/>
      <c r="Q458" s="26">
        <v>284402517</v>
      </c>
      <c r="R458" s="4"/>
      <c r="S458" s="4">
        <f t="shared" si="27"/>
        <v>284402517</v>
      </c>
      <c r="T458" s="185"/>
      <c r="U458" s="77">
        <f t="shared" si="25"/>
        <v>9.3892272066833633E-4</v>
      </c>
      <c r="Z458" s="66"/>
    </row>
    <row r="459" spans="1:26" s="179" customFormat="1" ht="30.75">
      <c r="A459" s="194" t="s">
        <v>644</v>
      </c>
      <c r="C459" s="26">
        <f>IFERROR(_xlfn.XLOOKUP(A459,'درآمد سود سهام'!$A$9:$A$9,'درآمد سود سهام'!$M$9:$M$9),0)</f>
        <v>0</v>
      </c>
      <c r="D459" s="4"/>
      <c r="E459" s="26">
        <f>IFERROR(_xlfn.XLOOKUP(A459,'درآمد ناشی از تغییر قیمت  '!$A$7:$A$200,'درآمد ناشی از تغییر قیمت  '!$I$7:$I$200),0)</f>
        <v>40895000</v>
      </c>
      <c r="F459" s="4"/>
      <c r="G459" s="26">
        <v>488688753</v>
      </c>
      <c r="H459" s="4"/>
      <c r="I459" s="4">
        <f t="shared" si="26"/>
        <v>529583753</v>
      </c>
      <c r="K459" s="77">
        <f t="shared" ref="K459:K514" si="28">I459/44164414982</f>
        <v>1.1991186868791115E-2</v>
      </c>
      <c r="M459" s="26">
        <f>IFERROR(_xlfn.XLOOKUP(K459,'درآمد سود سهام'!$A$9:$A$9,'درآمد سود سهام'!$M$9:$M$9),0)</f>
        <v>0</v>
      </c>
      <c r="N459" s="26"/>
      <c r="O459" s="26">
        <f>IFERROR(_xlfn.XLOOKUP(A459,'درآمد ناشی از تغییر قیمت  '!$A$7:$A$200,'درآمد ناشی از تغییر قیمت  '!$Q$7:$Q$200),0)</f>
        <v>0</v>
      </c>
      <c r="P459" s="4"/>
      <c r="Q459" s="26">
        <v>487711322</v>
      </c>
      <c r="R459" s="4"/>
      <c r="S459" s="4">
        <f t="shared" si="27"/>
        <v>487711322</v>
      </c>
      <c r="T459" s="185"/>
      <c r="U459" s="77">
        <f t="shared" ref="U459:U515" si="29">S459/302903008671</f>
        <v>1.6101237295062022E-3</v>
      </c>
      <c r="Z459" s="66"/>
    </row>
    <row r="460" spans="1:26" s="179" customFormat="1" ht="30.75">
      <c r="A460" s="194" t="s">
        <v>645</v>
      </c>
      <c r="C460" s="26">
        <f>IFERROR(_xlfn.XLOOKUP(A460,'درآمد سود سهام'!$A$9:$A$9,'درآمد سود سهام'!$M$9:$M$9),0)</f>
        <v>0</v>
      </c>
      <c r="D460" s="4"/>
      <c r="E460" s="26">
        <f>IFERROR(_xlfn.XLOOKUP(A460,'درآمد ناشی از تغییر قیمت  '!$A$7:$A$200,'درآمد ناشی از تغییر قیمت  '!$I$7:$I$200),0)</f>
        <v>-327829000</v>
      </c>
      <c r="F460" s="4"/>
      <c r="G460" s="26">
        <v>964801483</v>
      </c>
      <c r="H460" s="4"/>
      <c r="I460" s="4">
        <f t="shared" ref="I460:I516" si="30">G460+E460+C460</f>
        <v>636972483</v>
      </c>
      <c r="K460" s="77">
        <f t="shared" si="28"/>
        <v>1.4422753777212029E-2</v>
      </c>
      <c r="M460" s="26">
        <f>IFERROR(_xlfn.XLOOKUP(K460,'درآمد سود سهام'!$A$9:$A$9,'درآمد سود سهام'!$M$9:$M$9),0)</f>
        <v>0</v>
      </c>
      <c r="N460" s="26"/>
      <c r="O460" s="26">
        <f>IFERROR(_xlfn.XLOOKUP(A460,'درآمد ناشی از تغییر قیمت  '!$A$7:$A$200,'درآمد ناشی از تغییر قیمت  '!$Q$7:$Q$200),0)</f>
        <v>0</v>
      </c>
      <c r="P460" s="4"/>
      <c r="Q460" s="26">
        <v>963411760</v>
      </c>
      <c r="R460" s="4"/>
      <c r="S460" s="4">
        <f t="shared" ref="S460:S515" si="31">Q460+O460+M460</f>
        <v>963411760</v>
      </c>
      <c r="T460" s="185"/>
      <c r="U460" s="77">
        <f t="shared" si="29"/>
        <v>3.1805948849006507E-3</v>
      </c>
      <c r="Z460" s="66"/>
    </row>
    <row r="461" spans="1:26" s="179" customFormat="1" ht="30.75">
      <c r="A461" s="194" t="s">
        <v>646</v>
      </c>
      <c r="C461" s="26">
        <f>IFERROR(_xlfn.XLOOKUP(A461,'درآمد سود سهام'!$A$9:$A$9,'درآمد سود سهام'!$M$9:$M$9),0)</f>
        <v>0</v>
      </c>
      <c r="D461" s="4"/>
      <c r="E461" s="26">
        <f>IFERROR(_xlfn.XLOOKUP(A461,'درآمد ناشی از تغییر قیمت  '!$A$7:$A$200,'درآمد ناشی از تغییر قیمت  '!$I$7:$I$200),0)</f>
        <v>-32799000</v>
      </c>
      <c r="F461" s="4"/>
      <c r="G461" s="26">
        <v>335738514</v>
      </c>
      <c r="H461" s="4"/>
      <c r="I461" s="4">
        <f t="shared" si="30"/>
        <v>302939514</v>
      </c>
      <c r="K461" s="77">
        <f t="shared" si="28"/>
        <v>6.8593575647604172E-3</v>
      </c>
      <c r="M461" s="26">
        <f>IFERROR(_xlfn.XLOOKUP(K461,'درآمد سود سهام'!$A$9:$A$9,'درآمد سود سهام'!$M$9:$M$9),0)</f>
        <v>0</v>
      </c>
      <c r="N461" s="26"/>
      <c r="O461" s="26">
        <f>IFERROR(_xlfn.XLOOKUP(A461,'درآمد ناشی از تغییر قیمت  '!$A$7:$A$200,'درآمد ناشی از تغییر قیمت  '!$Q$7:$Q$200),0)</f>
        <v>0</v>
      </c>
      <c r="P461" s="4"/>
      <c r="Q461" s="26">
        <v>335288391</v>
      </c>
      <c r="R461" s="4"/>
      <c r="S461" s="4">
        <f t="shared" si="31"/>
        <v>335288391</v>
      </c>
      <c r="T461" s="185"/>
      <c r="U461" s="77">
        <f t="shared" si="29"/>
        <v>1.1069166743212365E-3</v>
      </c>
      <c r="Z461" s="66"/>
    </row>
    <row r="462" spans="1:26" s="179" customFormat="1" ht="30.75">
      <c r="A462" s="194" t="s">
        <v>647</v>
      </c>
      <c r="C462" s="26">
        <f>IFERROR(_xlfn.XLOOKUP(A462,'درآمد سود سهام'!$A$9:$A$9,'درآمد سود سهام'!$M$9:$M$9),0)</f>
        <v>0</v>
      </c>
      <c r="D462" s="4"/>
      <c r="E462" s="26">
        <f>IFERROR(_xlfn.XLOOKUP(A462,'درآمد ناشی از تغییر قیمت  '!$A$7:$A$200,'درآمد ناشی از تغییر قیمت  '!$I$7:$I$200),0)</f>
        <v>-5037000</v>
      </c>
      <c r="F462" s="4"/>
      <c r="G462" s="26">
        <v>39034174</v>
      </c>
      <c r="H462" s="4"/>
      <c r="I462" s="4">
        <f t="shared" si="30"/>
        <v>33997174</v>
      </c>
      <c r="K462" s="77">
        <f t="shared" si="28"/>
        <v>7.6978658075412432E-4</v>
      </c>
      <c r="M462" s="26">
        <f>IFERROR(_xlfn.XLOOKUP(K462,'درآمد سود سهام'!$A$9:$A$9,'درآمد سود سهام'!$M$9:$M$9),0)</f>
        <v>0</v>
      </c>
      <c r="N462" s="26"/>
      <c r="O462" s="26">
        <f>IFERROR(_xlfn.XLOOKUP(A462,'درآمد ناشی از تغییر قیمت  '!$A$7:$A$200,'درآمد ناشی از تغییر قیمت  '!$Q$7:$Q$200),0)</f>
        <v>0</v>
      </c>
      <c r="P462" s="4"/>
      <c r="Q462" s="26">
        <v>38981142</v>
      </c>
      <c r="R462" s="4"/>
      <c r="S462" s="4">
        <f t="shared" si="31"/>
        <v>38981142</v>
      </c>
      <c r="T462" s="185"/>
      <c r="U462" s="77">
        <f t="shared" si="29"/>
        <v>1.2869182835466522E-4</v>
      </c>
      <c r="Z462" s="66"/>
    </row>
    <row r="463" spans="1:26" s="179" customFormat="1" ht="30.75">
      <c r="A463" s="194" t="s">
        <v>648</v>
      </c>
      <c r="C463" s="26">
        <f>IFERROR(_xlfn.XLOOKUP(A463,'درآمد سود سهام'!$A$9:$A$9,'درآمد سود سهام'!$M$9:$M$9),0)</f>
        <v>0</v>
      </c>
      <c r="D463" s="4"/>
      <c r="E463" s="26">
        <f>IFERROR(_xlfn.XLOOKUP(A463,'درآمد ناشی از تغییر قیمت  '!$A$7:$A$200,'درآمد ناشی از تغییر قیمت  '!$I$7:$I$200),0)</f>
        <v>-170000</v>
      </c>
      <c r="F463" s="4"/>
      <c r="G463" s="26">
        <v>31377068</v>
      </c>
      <c r="H463" s="4"/>
      <c r="I463" s="4">
        <f t="shared" si="30"/>
        <v>31207068</v>
      </c>
      <c r="K463" s="77">
        <f t="shared" si="28"/>
        <v>7.0661114865257473E-4</v>
      </c>
      <c r="M463" s="26">
        <f>IFERROR(_xlfn.XLOOKUP(K463,'درآمد سود سهام'!$A$9:$A$9,'درآمد سود سهام'!$M$9:$M$9),0)</f>
        <v>0</v>
      </c>
      <c r="N463" s="26"/>
      <c r="O463" s="26">
        <f>IFERROR(_xlfn.XLOOKUP(A463,'درآمد ناشی از تغییر قیمت  '!$A$7:$A$200,'درآمد ناشی از تغییر قیمت  '!$Q$7:$Q$200),0)</f>
        <v>0</v>
      </c>
      <c r="P463" s="4"/>
      <c r="Q463" s="26">
        <v>31341777</v>
      </c>
      <c r="R463" s="4"/>
      <c r="S463" s="4">
        <f t="shared" si="31"/>
        <v>31341777</v>
      </c>
      <c r="T463" s="185"/>
      <c r="U463" s="77">
        <f t="shared" si="29"/>
        <v>1.0347132944474007E-4</v>
      </c>
      <c r="Z463" s="66"/>
    </row>
    <row r="464" spans="1:26" s="179" customFormat="1" ht="30.75">
      <c r="A464" s="194" t="s">
        <v>649</v>
      </c>
      <c r="C464" s="26">
        <f>IFERROR(_xlfn.XLOOKUP(A464,'درآمد سود سهام'!$A$9:$A$9,'درآمد سود سهام'!$M$9:$M$9),0)</f>
        <v>0</v>
      </c>
      <c r="D464" s="4"/>
      <c r="E464" s="26">
        <f>IFERROR(_xlfn.XLOOKUP(A464,'درآمد ناشی از تغییر قیمت  '!$A$7:$A$200,'درآمد ناشی از تغییر قیمت  '!$I$7:$I$200),0)</f>
        <v>-91771000</v>
      </c>
      <c r="F464" s="4"/>
      <c r="G464" s="26">
        <v>50259390</v>
      </c>
      <c r="H464" s="4"/>
      <c r="I464" s="4">
        <f t="shared" si="30"/>
        <v>-41511610</v>
      </c>
      <c r="K464" s="77">
        <f t="shared" si="28"/>
        <v>-9.3993342868729953E-4</v>
      </c>
      <c r="M464" s="26">
        <f>IFERROR(_xlfn.XLOOKUP(K464,'درآمد سود سهام'!$A$9:$A$9,'درآمد سود سهام'!$M$9:$M$9),0)</f>
        <v>0</v>
      </c>
      <c r="N464" s="26"/>
      <c r="O464" s="26">
        <f>IFERROR(_xlfn.XLOOKUP(A464,'درآمد ناشی از تغییر قیمت  '!$A$7:$A$200,'درآمد ناشی از تغییر قیمت  '!$Q$7:$Q$200),0)</f>
        <v>0</v>
      </c>
      <c r="P464" s="4"/>
      <c r="Q464" s="26">
        <v>49981779</v>
      </c>
      <c r="R464" s="4"/>
      <c r="S464" s="4">
        <f t="shared" si="31"/>
        <v>49981779</v>
      </c>
      <c r="T464" s="185"/>
      <c r="U464" s="77">
        <f t="shared" si="29"/>
        <v>1.6500918633755805E-4</v>
      </c>
      <c r="Z464" s="66"/>
    </row>
    <row r="465" spans="1:26" s="179" customFormat="1" ht="30.75">
      <c r="A465" s="194" t="s">
        <v>650</v>
      </c>
      <c r="C465" s="26">
        <f>IFERROR(_xlfn.XLOOKUP(A465,'درآمد سود سهام'!$A$9:$A$9,'درآمد سود سهام'!$M$9:$M$9),0)</f>
        <v>0</v>
      </c>
      <c r="D465" s="4"/>
      <c r="E465" s="26">
        <f>IFERROR(_xlfn.XLOOKUP(A465,'درآمد ناشی از تغییر قیمت  '!$A$7:$A$200,'درآمد ناشی از تغییر قیمت  '!$I$7:$I$200),0)</f>
        <v>33212000</v>
      </c>
      <c r="F465" s="4"/>
      <c r="G465" s="26">
        <v>-12322299</v>
      </c>
      <c r="H465" s="4"/>
      <c r="I465" s="4">
        <f t="shared" si="30"/>
        <v>20889701</v>
      </c>
      <c r="K465" s="77">
        <f t="shared" si="28"/>
        <v>4.7299847645471978E-4</v>
      </c>
      <c r="M465" s="26">
        <f>IFERROR(_xlfn.XLOOKUP(K465,'درآمد سود سهام'!$A$9:$A$9,'درآمد سود سهام'!$M$9:$M$9),0)</f>
        <v>0</v>
      </c>
      <c r="N465" s="26"/>
      <c r="O465" s="26">
        <f>IFERROR(_xlfn.XLOOKUP(A465,'درآمد ناشی از تغییر قیمت  '!$A$7:$A$200,'درآمد ناشی از تغییر قیمت  '!$Q$7:$Q$200),0)</f>
        <v>0</v>
      </c>
      <c r="P465" s="4"/>
      <c r="Q465" s="26">
        <v>-12356722</v>
      </c>
      <c r="R465" s="4"/>
      <c r="S465" s="4">
        <f t="shared" si="31"/>
        <v>-12356722</v>
      </c>
      <c r="T465" s="185"/>
      <c r="U465" s="77">
        <f t="shared" si="29"/>
        <v>-4.0794319126164015E-5</v>
      </c>
      <c r="Z465" s="66"/>
    </row>
    <row r="466" spans="1:26" s="179" customFormat="1" ht="30.75">
      <c r="A466" s="194" t="s">
        <v>651</v>
      </c>
      <c r="C466" s="26">
        <f>IFERROR(_xlfn.XLOOKUP(A466,'درآمد سود سهام'!$A$9:$A$9,'درآمد سود سهام'!$M$9:$M$9),0)</f>
        <v>0</v>
      </c>
      <c r="D466" s="4"/>
      <c r="E466" s="26">
        <f>IFERROR(_xlfn.XLOOKUP(A466,'درآمد ناشی از تغییر قیمت  '!$A$7:$A$200,'درآمد ناشی از تغییر قیمت  '!$I$7:$I$200),0)</f>
        <v>35670000</v>
      </c>
      <c r="F466" s="4"/>
      <c r="G466" s="26">
        <v>-7936739</v>
      </c>
      <c r="H466" s="4"/>
      <c r="I466" s="4">
        <f t="shared" si="30"/>
        <v>27733261</v>
      </c>
      <c r="K466" s="77">
        <f t="shared" si="28"/>
        <v>6.2795490467389158E-4</v>
      </c>
      <c r="M466" s="26">
        <f>IFERROR(_xlfn.XLOOKUP(K466,'درآمد سود سهام'!$A$9:$A$9,'درآمد سود سهام'!$M$9:$M$9),0)</f>
        <v>0</v>
      </c>
      <c r="N466" s="26"/>
      <c r="O466" s="26">
        <f>IFERROR(_xlfn.XLOOKUP(A466,'درآمد ناشی از تغییر قیمت  '!$A$7:$A$200,'درآمد ناشی از تغییر قیمت  '!$Q$7:$Q$200),0)</f>
        <v>0</v>
      </c>
      <c r="P466" s="4"/>
      <c r="Q466" s="26">
        <v>-7965734</v>
      </c>
      <c r="R466" s="4"/>
      <c r="S466" s="4">
        <f t="shared" si="31"/>
        <v>-7965734</v>
      </c>
      <c r="T466" s="185"/>
      <c r="U466" s="77">
        <f t="shared" si="29"/>
        <v>-2.629796922437318E-5</v>
      </c>
      <c r="Z466" s="66"/>
    </row>
    <row r="467" spans="1:26" s="179" customFormat="1" ht="30.75">
      <c r="A467" s="194" t="s">
        <v>652</v>
      </c>
      <c r="C467" s="26">
        <f>IFERROR(_xlfn.XLOOKUP(A467,'درآمد سود سهام'!$A$9:$A$9,'درآمد سود سهام'!$M$9:$M$9),0)</f>
        <v>0</v>
      </c>
      <c r="D467" s="4"/>
      <c r="E467" s="26">
        <f>IFERROR(_xlfn.XLOOKUP(A467,'درآمد ناشی از تغییر قیمت  '!$A$7:$A$200,'درآمد ناشی از تغییر قیمت  '!$I$7:$I$200),0)</f>
        <v>-25710000</v>
      </c>
      <c r="F467" s="4"/>
      <c r="G467" s="26">
        <v>-19649523</v>
      </c>
      <c r="H467" s="4"/>
      <c r="I467" s="4">
        <f t="shared" si="30"/>
        <v>-45359523</v>
      </c>
      <c r="K467" s="77">
        <f t="shared" si="28"/>
        <v>-1.0270604290464865E-3</v>
      </c>
      <c r="M467" s="26">
        <f>IFERROR(_xlfn.XLOOKUP(K467,'درآمد سود سهام'!$A$9:$A$9,'درآمد سود سهام'!$M$9:$M$9),0)</f>
        <v>0</v>
      </c>
      <c r="N467" s="26"/>
      <c r="O467" s="26">
        <f>IFERROR(_xlfn.XLOOKUP(A467,'درآمد ناشی از تغییر قیمت  '!$A$7:$A$200,'درآمد ناشی از تغییر قیمت  '!$Q$7:$Q$200),0)</f>
        <v>0</v>
      </c>
      <c r="P467" s="4"/>
      <c r="Q467" s="26">
        <v>-19726541</v>
      </c>
      <c r="R467" s="4"/>
      <c r="S467" s="4">
        <f t="shared" si="31"/>
        <v>-19726541</v>
      </c>
      <c r="T467" s="185"/>
      <c r="U467" s="77">
        <f t="shared" si="29"/>
        <v>-6.5124942424808028E-5</v>
      </c>
      <c r="Z467" s="66"/>
    </row>
    <row r="468" spans="1:26" s="179" customFormat="1" ht="30.75">
      <c r="A468" s="194" t="s">
        <v>653</v>
      </c>
      <c r="C468" s="26">
        <f>IFERROR(_xlfn.XLOOKUP(A468,'درآمد سود سهام'!$A$9:$A$9,'درآمد سود سهام'!$M$9:$M$9),0)</f>
        <v>0</v>
      </c>
      <c r="D468" s="4"/>
      <c r="E468" s="26">
        <f>IFERROR(_xlfn.XLOOKUP(A468,'درآمد ناشی از تغییر قیمت  '!$A$7:$A$200,'درآمد ناشی از تغییر قیمت  '!$I$7:$I$200),0)</f>
        <v>-164468000</v>
      </c>
      <c r="F468" s="4"/>
      <c r="G468" s="26">
        <v>114000471</v>
      </c>
      <c r="H468" s="4"/>
      <c r="I468" s="4">
        <f t="shared" si="30"/>
        <v>-50467529</v>
      </c>
      <c r="K468" s="77">
        <f t="shared" si="28"/>
        <v>-1.1427192915511039E-3</v>
      </c>
      <c r="M468" s="26">
        <f>IFERROR(_xlfn.XLOOKUP(K468,'درآمد سود سهام'!$A$9:$A$9,'درآمد سود سهام'!$M$9:$M$9),0)</f>
        <v>0</v>
      </c>
      <c r="N468" s="26"/>
      <c r="O468" s="26">
        <f>IFERROR(_xlfn.XLOOKUP(A468,'درآمد ناشی از تغییر قیمت  '!$A$7:$A$200,'درآمد ناشی از تغییر قیمت  '!$Q$7:$Q$200),0)</f>
        <v>0</v>
      </c>
      <c r="P468" s="4"/>
      <c r="Q468" s="26">
        <v>113806745</v>
      </c>
      <c r="R468" s="4"/>
      <c r="S468" s="4">
        <f t="shared" si="31"/>
        <v>113806745</v>
      </c>
      <c r="T468" s="185"/>
      <c r="U468" s="77">
        <f t="shared" si="29"/>
        <v>3.7572008775789981E-4</v>
      </c>
      <c r="Z468" s="66"/>
    </row>
    <row r="469" spans="1:26" s="179" customFormat="1" ht="30.75">
      <c r="A469" s="194" t="s">
        <v>654</v>
      </c>
      <c r="C469" s="26">
        <f>IFERROR(_xlfn.XLOOKUP(A469,'درآمد سود سهام'!$A$9:$A$9,'درآمد سود سهام'!$M$9:$M$9),0)</f>
        <v>0</v>
      </c>
      <c r="D469" s="4"/>
      <c r="E469" s="26">
        <f>IFERROR(_xlfn.XLOOKUP(A469,'درآمد ناشی از تغییر قیمت  '!$A$7:$A$200,'درآمد ناشی از تغییر قیمت  '!$I$7:$I$200),0)</f>
        <v>-2408000</v>
      </c>
      <c r="F469" s="4"/>
      <c r="G469" s="26">
        <v>2142974</v>
      </c>
      <c r="H469" s="4"/>
      <c r="I469" s="4">
        <f t="shared" si="30"/>
        <v>-265026</v>
      </c>
      <c r="K469" s="77">
        <f t="shared" si="28"/>
        <v>-6.0008946140918223E-6</v>
      </c>
      <c r="M469" s="26">
        <f>IFERROR(_xlfn.XLOOKUP(K469,'درآمد سود سهام'!$A$9:$A$9,'درآمد سود سهام'!$M$9:$M$9),0)</f>
        <v>0</v>
      </c>
      <c r="N469" s="26"/>
      <c r="O469" s="26">
        <f>IFERROR(_xlfn.XLOOKUP(A469,'درآمد ناشی از تغییر قیمت  '!$A$7:$A$200,'درآمد ناشی از تغییر قیمت  '!$Q$7:$Q$200),0)</f>
        <v>0</v>
      </c>
      <c r="P469" s="4"/>
      <c r="Q469" s="26">
        <v>2139648</v>
      </c>
      <c r="R469" s="4"/>
      <c r="S469" s="4">
        <f t="shared" si="31"/>
        <v>2139648</v>
      </c>
      <c r="T469" s="185"/>
      <c r="U469" s="77">
        <f t="shared" si="29"/>
        <v>7.0638057026498273E-6</v>
      </c>
      <c r="Z469" s="66"/>
    </row>
    <row r="470" spans="1:26" s="179" customFormat="1" ht="30.75">
      <c r="A470" s="194" t="s">
        <v>655</v>
      </c>
      <c r="C470" s="26">
        <f>IFERROR(_xlfn.XLOOKUP(A470,'درآمد سود سهام'!$A$9:$A$9,'درآمد سود سهام'!$M$9:$M$9),0)</f>
        <v>0</v>
      </c>
      <c r="D470" s="4"/>
      <c r="E470" s="26">
        <f>IFERROR(_xlfn.XLOOKUP(A470,'درآمد ناشی از تغییر قیمت  '!$A$7:$A$200,'درآمد ناشی از تغییر قیمت  '!$I$7:$I$200),0)</f>
        <v>-3934426000</v>
      </c>
      <c r="F470" s="4"/>
      <c r="G470" s="26">
        <v>4706079499</v>
      </c>
      <c r="H470" s="4"/>
      <c r="I470" s="4">
        <f t="shared" si="30"/>
        <v>771653499</v>
      </c>
      <c r="K470" s="77">
        <f t="shared" si="28"/>
        <v>1.7472290741641232E-2</v>
      </c>
      <c r="M470" s="26">
        <f>IFERROR(_xlfn.XLOOKUP(K470,'درآمد سود سهام'!$A$9:$A$9,'درآمد سود سهام'!$M$9:$M$9),0)</f>
        <v>0</v>
      </c>
      <c r="N470" s="26"/>
      <c r="O470" s="26">
        <f>IFERROR(_xlfn.XLOOKUP(A470,'درآمد ناشی از تغییر قیمت  '!$A$7:$A$200,'درآمد ناشی از تغییر قیمت  '!$Q$7:$Q$200),0)</f>
        <v>0</v>
      </c>
      <c r="P470" s="4"/>
      <c r="Q470" s="26">
        <v>4697961187</v>
      </c>
      <c r="R470" s="4"/>
      <c r="S470" s="4">
        <f t="shared" si="31"/>
        <v>4697961187</v>
      </c>
      <c r="T470" s="185"/>
      <c r="U470" s="77">
        <f t="shared" si="29"/>
        <v>1.5509787134873658E-2</v>
      </c>
      <c r="Z470" s="66"/>
    </row>
    <row r="471" spans="1:26" s="179" customFormat="1" ht="30.75">
      <c r="A471" s="194" t="s">
        <v>656</v>
      </c>
      <c r="C471" s="26">
        <f>IFERROR(_xlfn.XLOOKUP(A471,'درآمد سود سهام'!$A$9:$A$9,'درآمد سود سهام'!$M$9:$M$9),0)</f>
        <v>0</v>
      </c>
      <c r="D471" s="4"/>
      <c r="E471" s="26">
        <f>IFERROR(_xlfn.XLOOKUP(A471,'درآمد ناشی از تغییر قیمت  '!$A$7:$A$200,'درآمد ناشی از تغییر قیمت  '!$I$7:$I$200),0)</f>
        <v>2331259</v>
      </c>
      <c r="F471" s="4"/>
      <c r="G471" s="26">
        <v>43196760</v>
      </c>
      <c r="H471" s="4"/>
      <c r="I471" s="4">
        <f t="shared" si="30"/>
        <v>45528019</v>
      </c>
      <c r="K471" s="77">
        <f t="shared" si="28"/>
        <v>1.0308756273247537E-3</v>
      </c>
      <c r="M471" s="26">
        <f>IFERROR(_xlfn.XLOOKUP(K471,'درآمد سود سهام'!$A$9:$A$9,'درآمد سود سهام'!$M$9:$M$9),0)</f>
        <v>0</v>
      </c>
      <c r="N471" s="26"/>
      <c r="O471" s="26">
        <f>IFERROR(_xlfn.XLOOKUP(A471,'درآمد ناشی از تغییر قیمت  '!$A$7:$A$200,'درآمد ناشی از تغییر قیمت  '!$Q$7:$Q$200),0)</f>
        <v>0</v>
      </c>
      <c r="P471" s="4"/>
      <c r="Q471" s="26">
        <v>120437477</v>
      </c>
      <c r="R471" s="4"/>
      <c r="S471" s="4">
        <f t="shared" si="31"/>
        <v>120437477</v>
      </c>
      <c r="T471" s="185"/>
      <c r="U471" s="77">
        <f t="shared" si="29"/>
        <v>3.9761069897728855E-4</v>
      </c>
      <c r="Z471" s="66"/>
    </row>
    <row r="472" spans="1:26" s="179" customFormat="1" ht="30.75">
      <c r="A472" s="194" t="s">
        <v>657</v>
      </c>
      <c r="C472" s="26">
        <f>IFERROR(_xlfn.XLOOKUP(A472,'درآمد سود سهام'!$A$9:$A$9,'درآمد سود سهام'!$M$9:$M$9),0)</f>
        <v>0</v>
      </c>
      <c r="D472" s="4"/>
      <c r="E472" s="26">
        <f>IFERROR(_xlfn.XLOOKUP(A472,'درآمد ناشی از تغییر قیمت  '!$A$7:$A$200,'درآمد ناشی از تغییر قیمت  '!$I$7:$I$200),0)</f>
        <v>-143532000</v>
      </c>
      <c r="F472" s="4"/>
      <c r="G472" s="26">
        <v>241187170</v>
      </c>
      <c r="H472" s="4"/>
      <c r="I472" s="4">
        <f t="shared" si="30"/>
        <v>97655170</v>
      </c>
      <c r="K472" s="77">
        <f t="shared" si="28"/>
        <v>2.2111731818433714E-3</v>
      </c>
      <c r="M472" s="26">
        <f>IFERROR(_xlfn.XLOOKUP(K472,'درآمد سود سهام'!$A$9:$A$9,'درآمد سود سهام'!$M$9:$M$9),0)</f>
        <v>0</v>
      </c>
      <c r="N472" s="26"/>
      <c r="O472" s="26">
        <f>IFERROR(_xlfn.XLOOKUP(A472,'درآمد ناشی از تغییر قیمت  '!$A$7:$A$200,'درآمد ناشی از تغییر قیمت  '!$Q$7:$Q$200),0)</f>
        <v>0</v>
      </c>
      <c r="P472" s="4"/>
      <c r="Q472" s="26">
        <v>240656567</v>
      </c>
      <c r="R472" s="4"/>
      <c r="S472" s="4">
        <f t="shared" si="31"/>
        <v>240656567</v>
      </c>
      <c r="T472" s="185"/>
      <c r="U472" s="77">
        <f t="shared" si="29"/>
        <v>7.9450041799152492E-4</v>
      </c>
      <c r="Z472" s="66"/>
    </row>
    <row r="473" spans="1:26" s="179" customFormat="1" ht="30.75">
      <c r="A473" s="194" t="s">
        <v>658</v>
      </c>
      <c r="C473" s="26">
        <f>IFERROR(_xlfn.XLOOKUP(A473,'درآمد سود سهام'!$A$9:$A$9,'درآمد سود سهام'!$M$9:$M$9),0)</f>
        <v>0</v>
      </c>
      <c r="D473" s="4"/>
      <c r="E473" s="26">
        <f>IFERROR(_xlfn.XLOOKUP(A473,'درآمد ناشی از تغییر قیمت  '!$A$7:$A$200,'درآمد ناشی از تغییر قیمت  '!$I$7:$I$200),0)</f>
        <v>-642358000</v>
      </c>
      <c r="F473" s="4"/>
      <c r="G473" s="26">
        <v>1453476889</v>
      </c>
      <c r="H473" s="4"/>
      <c r="I473" s="4">
        <f t="shared" si="30"/>
        <v>811118889</v>
      </c>
      <c r="K473" s="77">
        <f t="shared" si="28"/>
        <v>1.8365892298824429E-2</v>
      </c>
      <c r="M473" s="26">
        <f>IFERROR(_xlfn.XLOOKUP(K473,'درآمد سود سهام'!$A$9:$A$9,'درآمد سود سهام'!$M$9:$M$9),0)</f>
        <v>0</v>
      </c>
      <c r="N473" s="26"/>
      <c r="O473" s="26">
        <f>IFERROR(_xlfn.XLOOKUP(A473,'درآمد ناشی از تغییر قیمت  '!$A$7:$A$200,'درآمد ناشی از تغییر قیمت  '!$Q$7:$Q$200),0)</f>
        <v>0</v>
      </c>
      <c r="P473" s="4"/>
      <c r="Q473" s="26">
        <v>1451198138</v>
      </c>
      <c r="R473" s="4"/>
      <c r="S473" s="4">
        <f t="shared" si="31"/>
        <v>1451198138</v>
      </c>
      <c r="T473" s="185"/>
      <c r="U473" s="77">
        <f t="shared" si="29"/>
        <v>4.7909664032958748E-3</v>
      </c>
      <c r="Z473" s="66"/>
    </row>
    <row r="474" spans="1:26" s="179" customFormat="1" ht="30.75">
      <c r="A474" s="194" t="s">
        <v>659</v>
      </c>
      <c r="C474" s="26">
        <f>IFERROR(_xlfn.XLOOKUP(A474,'درآمد سود سهام'!$A$9:$A$9,'درآمد سود سهام'!$M$9:$M$9),0)</f>
        <v>0</v>
      </c>
      <c r="D474" s="4"/>
      <c r="E474" s="26">
        <f>IFERROR(_xlfn.XLOOKUP(A474,'درآمد ناشی از تغییر قیمت  '!$A$7:$A$200,'درآمد ناشی از تغییر قیمت  '!$I$7:$I$200),0)</f>
        <v>-387340000</v>
      </c>
      <c r="F474" s="4"/>
      <c r="G474" s="26">
        <v>1124406861</v>
      </c>
      <c r="H474" s="4"/>
      <c r="I474" s="4">
        <f t="shared" si="30"/>
        <v>737066861</v>
      </c>
      <c r="K474" s="77">
        <f t="shared" si="28"/>
        <v>1.6689157125717727E-2</v>
      </c>
      <c r="M474" s="26">
        <f>IFERROR(_xlfn.XLOOKUP(K474,'درآمد سود سهام'!$A$9:$A$9,'درآمد سود سهام'!$M$9:$M$9),0)</f>
        <v>0</v>
      </c>
      <c r="N474" s="26"/>
      <c r="O474" s="26">
        <f>IFERROR(_xlfn.XLOOKUP(A474,'درآمد ناشی از تغییر قیمت  '!$A$7:$A$200,'درآمد ناشی از تغییر قیمت  '!$Q$7:$Q$200),0)</f>
        <v>0</v>
      </c>
      <c r="P474" s="4"/>
      <c r="Q474" s="26">
        <v>1123223517</v>
      </c>
      <c r="R474" s="4"/>
      <c r="S474" s="4">
        <f t="shared" si="31"/>
        <v>1123223517</v>
      </c>
      <c r="T474" s="185"/>
      <c r="U474" s="77">
        <f t="shared" si="29"/>
        <v>3.7081953128435124E-3</v>
      </c>
      <c r="Z474" s="66"/>
    </row>
    <row r="475" spans="1:26" s="179" customFormat="1" ht="30.75">
      <c r="A475" s="194" t="s">
        <v>660</v>
      </c>
      <c r="C475" s="26">
        <f>IFERROR(_xlfn.XLOOKUP(A475,'درآمد سود سهام'!$A$9:$A$9,'درآمد سود سهام'!$M$9:$M$9),0)</f>
        <v>0</v>
      </c>
      <c r="D475" s="4"/>
      <c r="E475" s="26">
        <f>IFERROR(_xlfn.XLOOKUP(A475,'درآمد ناشی از تغییر قیمت  '!$A$7:$A$200,'درآمد ناشی از تغییر قیمت  '!$I$7:$I$200),0)</f>
        <v>-9994348000</v>
      </c>
      <c r="F475" s="4"/>
      <c r="G475" s="26">
        <v>7262004071</v>
      </c>
      <c r="H475" s="4"/>
      <c r="I475" s="4">
        <f t="shared" si="30"/>
        <v>-2732343929</v>
      </c>
      <c r="K475" s="77">
        <f t="shared" si="28"/>
        <v>-6.1867544947977138E-2</v>
      </c>
      <c r="M475" s="26">
        <f>IFERROR(_xlfn.XLOOKUP(K475,'درآمد سود سهام'!$A$9:$A$9,'درآمد سود سهام'!$M$9:$M$9),0)</f>
        <v>0</v>
      </c>
      <c r="N475" s="26"/>
      <c r="O475" s="26">
        <f>IFERROR(_xlfn.XLOOKUP(A475,'درآمد ناشی از تغییر قیمت  '!$A$7:$A$200,'درآمد ناشی از تغییر قیمت  '!$Q$7:$Q$200),0)</f>
        <v>0</v>
      </c>
      <c r="P475" s="4"/>
      <c r="Q475" s="26">
        <v>7246542632</v>
      </c>
      <c r="R475" s="4"/>
      <c r="S475" s="4">
        <f t="shared" si="31"/>
        <v>7246542632</v>
      </c>
      <c r="T475" s="185"/>
      <c r="U475" s="77">
        <f t="shared" si="29"/>
        <v>2.3923640322341195E-2</v>
      </c>
      <c r="Z475" s="66"/>
    </row>
    <row r="476" spans="1:26" s="179" customFormat="1" ht="30.75">
      <c r="A476" s="194" t="s">
        <v>661</v>
      </c>
      <c r="C476" s="26">
        <f>IFERROR(_xlfn.XLOOKUP(A476,'درآمد سود سهام'!$A$9:$A$9,'درآمد سود سهام'!$M$9:$M$9),0)</f>
        <v>0</v>
      </c>
      <c r="D476" s="4"/>
      <c r="E476" s="26">
        <f>IFERROR(_xlfn.XLOOKUP(A476,'درآمد ناشی از تغییر قیمت  '!$A$7:$A$200,'درآمد ناشی از تغییر قیمت  '!$I$7:$I$200),0)</f>
        <v>-435451000</v>
      </c>
      <c r="F476" s="4"/>
      <c r="G476" s="26">
        <v>262488116</v>
      </c>
      <c r="H476" s="4"/>
      <c r="I476" s="4">
        <f t="shared" si="30"/>
        <v>-172962884</v>
      </c>
      <c r="K476" s="77">
        <f t="shared" si="28"/>
        <v>-3.9163404308761732E-3</v>
      </c>
      <c r="M476" s="26">
        <f>IFERROR(_xlfn.XLOOKUP(K476,'درآمد سود سهام'!$A$9:$A$9,'درآمد سود سهام'!$M$9:$M$9),0)</f>
        <v>0</v>
      </c>
      <c r="N476" s="26"/>
      <c r="O476" s="26">
        <f>IFERROR(_xlfn.XLOOKUP(A476,'درآمد ناشی از تغییر قیمت  '!$A$7:$A$200,'درآمد ناشی از تغییر قیمت  '!$Q$7:$Q$200),0)</f>
        <v>0</v>
      </c>
      <c r="P476" s="4"/>
      <c r="Q476" s="26">
        <v>261884379</v>
      </c>
      <c r="R476" s="4"/>
      <c r="S476" s="4">
        <f t="shared" si="31"/>
        <v>261884379</v>
      </c>
      <c r="T476" s="185"/>
      <c r="U476" s="77">
        <f t="shared" si="29"/>
        <v>8.6458163670618193E-4</v>
      </c>
      <c r="Z476" s="66"/>
    </row>
    <row r="477" spans="1:26" s="179" customFormat="1" ht="30.75">
      <c r="A477" s="194" t="s">
        <v>662</v>
      </c>
      <c r="C477" s="26">
        <f>IFERROR(_xlfn.XLOOKUP(A477,'درآمد سود سهام'!$A$9:$A$9,'درآمد سود سهام'!$M$9:$M$9),0)</f>
        <v>0</v>
      </c>
      <c r="D477" s="4"/>
      <c r="E477" s="26">
        <f>IFERROR(_xlfn.XLOOKUP(A477,'درآمد ناشی از تغییر قیمت  '!$A$7:$A$200,'درآمد ناشی از تغییر قیمت  '!$I$7:$I$200),0)</f>
        <v>-527129000</v>
      </c>
      <c r="F477" s="4"/>
      <c r="G477" s="26">
        <v>419914430</v>
      </c>
      <c r="H477" s="4"/>
      <c r="I477" s="4">
        <f t="shared" si="30"/>
        <v>-107214570</v>
      </c>
      <c r="K477" s="77">
        <f t="shared" si="28"/>
        <v>-2.427623462094929E-3</v>
      </c>
      <c r="M477" s="26">
        <f>IFERROR(_xlfn.XLOOKUP(K477,'درآمد سود سهام'!$A$9:$A$9,'درآمد سود سهام'!$M$9:$M$9),0)</f>
        <v>0</v>
      </c>
      <c r="N477" s="26"/>
      <c r="O477" s="26">
        <f>IFERROR(_xlfn.XLOOKUP(A477,'درآمد ناشی از تغییر قیمت  '!$A$7:$A$200,'درآمد ناشی از تغییر قیمت  '!$Q$7:$Q$200),0)</f>
        <v>0</v>
      </c>
      <c r="P477" s="4"/>
      <c r="Q477" s="26">
        <v>419269081</v>
      </c>
      <c r="R477" s="4"/>
      <c r="S477" s="4">
        <f t="shared" si="31"/>
        <v>419269081</v>
      </c>
      <c r="T477" s="185"/>
      <c r="U477" s="77">
        <f t="shared" si="29"/>
        <v>1.3841694172651541E-3</v>
      </c>
      <c r="Z477" s="66"/>
    </row>
    <row r="478" spans="1:26" s="179" customFormat="1" ht="30.75">
      <c r="A478" s="194" t="s">
        <v>663</v>
      </c>
      <c r="C478" s="26">
        <f>IFERROR(_xlfn.XLOOKUP(A478,'درآمد سود سهام'!$A$9:$A$9,'درآمد سود سهام'!$M$9:$M$9),0)</f>
        <v>0</v>
      </c>
      <c r="D478" s="4"/>
      <c r="E478" s="26">
        <f>IFERROR(_xlfn.XLOOKUP(A478,'درآمد ناشی از تغییر قیمت  '!$A$7:$A$200,'درآمد ناشی از تغییر قیمت  '!$I$7:$I$200),0)</f>
        <v>357621778</v>
      </c>
      <c r="F478" s="4"/>
      <c r="G478" s="26">
        <v>856072583</v>
      </c>
      <c r="H478" s="4"/>
      <c r="I478" s="4">
        <f t="shared" si="30"/>
        <v>1213694361</v>
      </c>
      <c r="K478" s="77">
        <f t="shared" si="28"/>
        <v>2.7481273362155095E-2</v>
      </c>
      <c r="M478" s="26">
        <f>IFERROR(_xlfn.XLOOKUP(K478,'درآمد سود سهام'!$A$9:$A$9,'درآمد سود سهام'!$M$9:$M$9),0)</f>
        <v>0</v>
      </c>
      <c r="N478" s="26"/>
      <c r="O478" s="26">
        <f>IFERROR(_xlfn.XLOOKUP(A478,'درآمد ناشی از تغییر قیمت  '!$A$7:$A$200,'درآمد ناشی از تغییر قیمت  '!$Q$7:$Q$200),0)</f>
        <v>0</v>
      </c>
      <c r="P478" s="4"/>
      <c r="Q478" s="26">
        <v>854140779</v>
      </c>
      <c r="R478" s="4"/>
      <c r="S478" s="4">
        <f t="shared" si="31"/>
        <v>854140779</v>
      </c>
      <c r="T478" s="185"/>
      <c r="U478" s="77">
        <f t="shared" si="29"/>
        <v>2.8198491086225239E-3</v>
      </c>
      <c r="Z478" s="66"/>
    </row>
    <row r="479" spans="1:26" s="179" customFormat="1" ht="30.75">
      <c r="A479" s="194" t="s">
        <v>664</v>
      </c>
      <c r="C479" s="26">
        <f>IFERROR(_xlfn.XLOOKUP(A479,'درآمد سود سهام'!$A$9:$A$9,'درآمد سود سهام'!$M$9:$M$9),0)</f>
        <v>0</v>
      </c>
      <c r="D479" s="4"/>
      <c r="E479" s="26">
        <f>IFERROR(_xlfn.XLOOKUP(A479,'درآمد ناشی از تغییر قیمت  '!$A$7:$A$200,'درآمد ناشی از تغییر قیمت  '!$I$7:$I$200),0)</f>
        <v>-24187000</v>
      </c>
      <c r="F479" s="4"/>
      <c r="G479" s="26">
        <v>2218418887</v>
      </c>
      <c r="H479" s="4"/>
      <c r="I479" s="4">
        <f t="shared" si="30"/>
        <v>2194231887</v>
      </c>
      <c r="K479" s="77">
        <f t="shared" si="28"/>
        <v>4.968325489863952E-2</v>
      </c>
      <c r="M479" s="26">
        <f>IFERROR(_xlfn.XLOOKUP(K479,'درآمد سود سهام'!$A$9:$A$9,'درآمد سود سهام'!$M$9:$M$9),0)</f>
        <v>0</v>
      </c>
      <c r="N479" s="26"/>
      <c r="O479" s="26">
        <f>IFERROR(_xlfn.XLOOKUP(A479,'درآمد ناشی از تغییر قیمت  '!$A$7:$A$200,'درآمد ناشی از تغییر قیمت  '!$Q$7:$Q$200),0)</f>
        <v>0</v>
      </c>
      <c r="P479" s="4"/>
      <c r="Q479" s="26">
        <v>2216941217</v>
      </c>
      <c r="R479" s="4"/>
      <c r="S479" s="4">
        <f t="shared" si="31"/>
        <v>2216941217</v>
      </c>
      <c r="T479" s="185"/>
      <c r="U479" s="77">
        <f t="shared" si="29"/>
        <v>7.3189805103849089E-3</v>
      </c>
      <c r="Z479" s="66"/>
    </row>
    <row r="480" spans="1:26" s="179" customFormat="1" ht="30.75">
      <c r="A480" s="194" t="s">
        <v>665</v>
      </c>
      <c r="C480" s="26">
        <f>IFERROR(_xlfn.XLOOKUP(A480,'درآمد سود سهام'!$A$9:$A$9,'درآمد سود سهام'!$M$9:$M$9),0)</f>
        <v>0</v>
      </c>
      <c r="D480" s="4"/>
      <c r="E480" s="26">
        <f>IFERROR(_xlfn.XLOOKUP(A480,'درآمد ناشی از تغییر قیمت  '!$A$7:$A$200,'درآمد ناشی از تغییر قیمت  '!$I$7:$I$200),0)</f>
        <v>1290414000</v>
      </c>
      <c r="F480" s="4"/>
      <c r="G480" s="26">
        <v>4423664346</v>
      </c>
      <c r="H480" s="4"/>
      <c r="I480" s="4">
        <f t="shared" si="30"/>
        <v>5714078346</v>
      </c>
      <c r="K480" s="77">
        <f t="shared" si="28"/>
        <v>0.12938195486861709</v>
      </c>
      <c r="M480" s="26">
        <f>IFERROR(_xlfn.XLOOKUP(K480,'درآمد سود سهام'!$A$9:$A$9,'درآمد سود سهام'!$M$9:$M$9),0)</f>
        <v>0</v>
      </c>
      <c r="N480" s="26"/>
      <c r="O480" s="26">
        <f>IFERROR(_xlfn.XLOOKUP(A480,'درآمد ناشی از تغییر قیمت  '!$A$7:$A$200,'درآمد ناشی از تغییر قیمت  '!$Q$7:$Q$200),0)</f>
        <v>0</v>
      </c>
      <c r="P480" s="4"/>
      <c r="Q480" s="26">
        <v>4410821959</v>
      </c>
      <c r="R480" s="4"/>
      <c r="S480" s="4">
        <f t="shared" si="31"/>
        <v>4410821959</v>
      </c>
      <c r="T480" s="185"/>
      <c r="U480" s="77">
        <f t="shared" si="29"/>
        <v>1.4561829472584876E-2</v>
      </c>
      <c r="Z480" s="66"/>
    </row>
    <row r="481" spans="1:26" s="179" customFormat="1" ht="30.75">
      <c r="A481" s="194" t="s">
        <v>666</v>
      </c>
      <c r="C481" s="26">
        <f>IFERROR(_xlfn.XLOOKUP(A481,'درآمد سود سهام'!$A$9:$A$9,'درآمد سود سهام'!$M$9:$M$9),0)</f>
        <v>0</v>
      </c>
      <c r="D481" s="4"/>
      <c r="E481" s="26">
        <f>IFERROR(_xlfn.XLOOKUP(A481,'درآمد ناشی از تغییر قیمت  '!$A$7:$A$200,'درآمد ناشی از تغییر قیمت  '!$I$7:$I$200),0)</f>
        <v>-35123000</v>
      </c>
      <c r="F481" s="4"/>
      <c r="G481" s="26">
        <v>468291912</v>
      </c>
      <c r="H481" s="4"/>
      <c r="I481" s="4">
        <f t="shared" si="30"/>
        <v>433168912</v>
      </c>
      <c r="K481" s="77">
        <f t="shared" si="28"/>
        <v>9.8080980394859921E-3</v>
      </c>
      <c r="M481" s="26">
        <f>IFERROR(_xlfn.XLOOKUP(K481,'درآمد سود سهام'!$A$9:$A$9,'درآمد سود سهام'!$M$9:$M$9),0)</f>
        <v>0</v>
      </c>
      <c r="N481" s="26"/>
      <c r="O481" s="26">
        <f>IFERROR(_xlfn.XLOOKUP(A481,'درآمد ناشی از تغییر قیمت  '!$A$7:$A$200,'درآمد ناشی از تغییر قیمت  '!$Q$7:$Q$200),0)</f>
        <v>0</v>
      </c>
      <c r="P481" s="4"/>
      <c r="Q481" s="26">
        <v>467421361</v>
      </c>
      <c r="R481" s="4"/>
      <c r="S481" s="4">
        <f t="shared" si="31"/>
        <v>467421361</v>
      </c>
      <c r="T481" s="185"/>
      <c r="U481" s="77">
        <f t="shared" si="29"/>
        <v>1.5431387197203203E-3</v>
      </c>
      <c r="Z481" s="66"/>
    </row>
    <row r="482" spans="1:26" s="179" customFormat="1" ht="30.75">
      <c r="A482" s="194" t="s">
        <v>667</v>
      </c>
      <c r="C482" s="26">
        <f>IFERROR(_xlfn.XLOOKUP(A482,'درآمد سود سهام'!$A$9:$A$9,'درآمد سود سهام'!$M$9:$M$9),0)</f>
        <v>0</v>
      </c>
      <c r="D482" s="4"/>
      <c r="E482" s="26">
        <f>IFERROR(_xlfn.XLOOKUP(A482,'درآمد ناشی از تغییر قیمت  '!$A$7:$A$200,'درآمد ناشی از تغییر قیمت  '!$I$7:$I$200),0)</f>
        <v>822000</v>
      </c>
      <c r="F482" s="4"/>
      <c r="G482" s="26">
        <v>96816092</v>
      </c>
      <c r="H482" s="4"/>
      <c r="I482" s="4">
        <f t="shared" si="30"/>
        <v>97638092</v>
      </c>
      <c r="K482" s="77">
        <f t="shared" si="28"/>
        <v>2.2107864904311347E-3</v>
      </c>
      <c r="M482" s="26">
        <f>IFERROR(_xlfn.XLOOKUP(K482,'درآمد سود سهام'!$A$9:$A$9,'درآمد سود سهام'!$M$9:$M$9),0)</f>
        <v>0</v>
      </c>
      <c r="N482" s="26"/>
      <c r="O482" s="26">
        <f>IFERROR(_xlfn.XLOOKUP(A482,'درآمد ناشی از تغییر قیمت  '!$A$7:$A$200,'درآمد ناشی از تغییر قیمت  '!$Q$7:$Q$200),0)</f>
        <v>0</v>
      </c>
      <c r="P482" s="4"/>
      <c r="Q482" s="26">
        <v>96695939</v>
      </c>
      <c r="R482" s="4"/>
      <c r="S482" s="4">
        <f t="shared" si="31"/>
        <v>96695939</v>
      </c>
      <c r="T482" s="185"/>
      <c r="U482" s="77">
        <f t="shared" si="29"/>
        <v>3.1923069838182724E-4</v>
      </c>
      <c r="Z482" s="66"/>
    </row>
    <row r="483" spans="1:26" s="179" customFormat="1" ht="30.75">
      <c r="A483" s="194" t="s">
        <v>668</v>
      </c>
      <c r="C483" s="26">
        <f>IFERROR(_xlfn.XLOOKUP(A483,'درآمد سود سهام'!$A$9:$A$9,'درآمد سود سهام'!$M$9:$M$9),0)</f>
        <v>0</v>
      </c>
      <c r="D483" s="4"/>
      <c r="E483" s="26">
        <f>IFERROR(_xlfn.XLOOKUP(A483,'درآمد ناشی از تغییر قیمت  '!$A$7:$A$200,'درآمد ناشی از تغییر قیمت  '!$I$7:$I$200),0)</f>
        <v>101365000</v>
      </c>
      <c r="F483" s="4"/>
      <c r="G483" s="26">
        <v>5481983622</v>
      </c>
      <c r="H483" s="4"/>
      <c r="I483" s="4">
        <f t="shared" si="30"/>
        <v>5583348622</v>
      </c>
      <c r="K483" s="77">
        <f t="shared" si="28"/>
        <v>0.12642188568048721</v>
      </c>
      <c r="M483" s="26">
        <f>IFERROR(_xlfn.XLOOKUP(K483,'درآمد سود سهام'!$A$9:$A$9,'درآمد سود سهام'!$M$9:$M$9),0)</f>
        <v>0</v>
      </c>
      <c r="N483" s="26"/>
      <c r="O483" s="26">
        <f>IFERROR(_xlfn.XLOOKUP(A483,'درآمد ناشی از تغییر قیمت  '!$A$7:$A$200,'درآمد ناشی از تغییر قیمت  '!$Q$7:$Q$200),0)</f>
        <v>0</v>
      </c>
      <c r="P483" s="4"/>
      <c r="Q483" s="26">
        <v>5478201637</v>
      </c>
      <c r="R483" s="4"/>
      <c r="S483" s="4">
        <f t="shared" si="31"/>
        <v>5478201637</v>
      </c>
      <c r="T483" s="185"/>
      <c r="U483" s="77">
        <f t="shared" si="29"/>
        <v>1.8085662671479711E-2</v>
      </c>
      <c r="Z483" s="66"/>
    </row>
    <row r="484" spans="1:26" s="179" customFormat="1" ht="30.75">
      <c r="A484" s="194" t="s">
        <v>669</v>
      </c>
      <c r="C484" s="26">
        <f>IFERROR(_xlfn.XLOOKUP(A484,'درآمد سود سهام'!$A$9:$A$9,'درآمد سود سهام'!$M$9:$M$9),0)</f>
        <v>0</v>
      </c>
      <c r="D484" s="4"/>
      <c r="E484" s="26">
        <f>IFERROR(_xlfn.XLOOKUP(A484,'درآمد ناشی از تغییر قیمت  '!$A$7:$A$200,'درآمد ناشی از تغییر قیمت  '!$I$7:$I$200),0)</f>
        <v>-6560000</v>
      </c>
      <c r="F484" s="4"/>
      <c r="G484" s="26">
        <v>59527516</v>
      </c>
      <c r="H484" s="4"/>
      <c r="I484" s="4">
        <f t="shared" si="30"/>
        <v>52967516</v>
      </c>
      <c r="K484" s="77">
        <f t="shared" si="28"/>
        <v>1.1993256566760334E-3</v>
      </c>
      <c r="M484" s="26">
        <f>IFERROR(_xlfn.XLOOKUP(K484,'درآمد سود سهام'!$A$9:$A$9,'درآمد سود سهام'!$M$9:$M$9),0)</f>
        <v>0</v>
      </c>
      <c r="N484" s="26"/>
      <c r="O484" s="26">
        <f>IFERROR(_xlfn.XLOOKUP(A484,'درآمد ناشی از تغییر قیمت  '!$A$7:$A$200,'درآمد ناشی از تغییر قیمت  '!$Q$7:$Q$200),0)</f>
        <v>0</v>
      </c>
      <c r="P484" s="4"/>
      <c r="Q484" s="26">
        <v>59493454</v>
      </c>
      <c r="R484" s="4"/>
      <c r="S484" s="4">
        <f t="shared" si="31"/>
        <v>59493454</v>
      </c>
      <c r="T484" s="185"/>
      <c r="U484" s="77">
        <f t="shared" si="29"/>
        <v>1.9641090480094632E-4</v>
      </c>
      <c r="Z484" s="66"/>
    </row>
    <row r="485" spans="1:26" s="179" customFormat="1" ht="30.75">
      <c r="A485" s="194" t="s">
        <v>492</v>
      </c>
      <c r="C485" s="26">
        <f>IFERROR(_xlfn.XLOOKUP(A485,'درآمد سود سهام'!$A$9:$A$9,'درآمد سود سهام'!$M$9:$M$9),0)</f>
        <v>0</v>
      </c>
      <c r="D485" s="4"/>
      <c r="E485" s="26">
        <f>IFERROR(_xlfn.XLOOKUP(A485,'درآمد ناشی از تغییر قیمت  '!$A$7:$A$200,'درآمد ناشی از تغییر قیمت  '!$I$7:$I$200),0)</f>
        <v>-1469487000</v>
      </c>
      <c r="F485" s="4"/>
      <c r="G485" s="26">
        <v>1950517188</v>
      </c>
      <c r="H485" s="4"/>
      <c r="I485" s="4">
        <f t="shared" si="30"/>
        <v>481030188</v>
      </c>
      <c r="K485" s="77">
        <f t="shared" si="28"/>
        <v>1.0891804820601664E-2</v>
      </c>
      <c r="M485" s="26">
        <f>IFERROR(_xlfn.XLOOKUP(K485,'درآمد سود سهام'!$A$9:$A$9,'درآمد سود سهام'!$M$9:$M$9),0)</f>
        <v>0</v>
      </c>
      <c r="N485" s="26"/>
      <c r="O485" s="26">
        <f>IFERROR(_xlfn.XLOOKUP(A485,'درآمد ناشی از تغییر قیمت  '!$A$7:$A$200,'درآمد ناشی از تغییر قیمت  '!$Q$7:$Q$200),0)</f>
        <v>0</v>
      </c>
      <c r="P485" s="4"/>
      <c r="Q485" s="26">
        <v>1944654771</v>
      </c>
      <c r="R485" s="4"/>
      <c r="S485" s="4">
        <f t="shared" si="31"/>
        <v>1944654771</v>
      </c>
      <c r="T485" s="185"/>
      <c r="U485" s="77">
        <f t="shared" si="29"/>
        <v>6.4200576268035655E-3</v>
      </c>
      <c r="Z485" s="66"/>
    </row>
    <row r="486" spans="1:26" s="179" customFormat="1" ht="30.75">
      <c r="A486" s="194" t="s">
        <v>493</v>
      </c>
      <c r="C486" s="26">
        <f>IFERROR(_xlfn.XLOOKUP(A486,'درآمد سود سهام'!$A$9:$A$9,'درآمد سود سهام'!$M$9:$M$9),0)</f>
        <v>0</v>
      </c>
      <c r="D486" s="4"/>
      <c r="E486" s="26">
        <f>IFERROR(_xlfn.XLOOKUP(A486,'درآمد ناشی از تغییر قیمت  '!$A$7:$A$200,'درآمد ناشی از تغییر قیمت  '!$I$7:$I$200),0)</f>
        <v>-56269000</v>
      </c>
      <c r="F486" s="4"/>
      <c r="G486" s="26">
        <v>116832595</v>
      </c>
      <c r="H486" s="4"/>
      <c r="I486" s="4">
        <f t="shared" si="30"/>
        <v>60563595</v>
      </c>
      <c r="K486" s="77">
        <f t="shared" si="28"/>
        <v>1.3713211196091646E-3</v>
      </c>
      <c r="M486" s="26">
        <f>IFERROR(_xlfn.XLOOKUP(K486,'درآمد سود سهام'!$A$9:$A$9,'درآمد سود سهام'!$M$9:$M$9),0)</f>
        <v>0</v>
      </c>
      <c r="N486" s="26"/>
      <c r="O486" s="26">
        <f>IFERROR(_xlfn.XLOOKUP(A486,'درآمد ناشی از تغییر قیمت  '!$A$7:$A$200,'درآمد ناشی از تغییر قیمت  '!$Q$7:$Q$200),0)</f>
        <v>0</v>
      </c>
      <c r="P486" s="4"/>
      <c r="Q486" s="26">
        <v>116641288</v>
      </c>
      <c r="R486" s="4"/>
      <c r="S486" s="4">
        <f t="shared" si="31"/>
        <v>116641288</v>
      </c>
      <c r="T486" s="185"/>
      <c r="U486" s="77">
        <f t="shared" si="29"/>
        <v>3.8507801065353785E-4</v>
      </c>
      <c r="Z486" s="66"/>
    </row>
    <row r="487" spans="1:26" s="179" customFormat="1" ht="30.75">
      <c r="A487" s="194" t="s">
        <v>494</v>
      </c>
      <c r="C487" s="26">
        <f>IFERROR(_xlfn.XLOOKUP(A487,'درآمد سود سهام'!$A$9:$A$9,'درآمد سود سهام'!$M$9:$M$9),0)</f>
        <v>0</v>
      </c>
      <c r="D487" s="4"/>
      <c r="E487" s="26">
        <f>IFERROR(_xlfn.XLOOKUP(A487,'درآمد ناشی از تغییر قیمت  '!$A$7:$A$200,'درآمد ناشی از تغییر قیمت  '!$I$7:$I$200),0)</f>
        <v>-340992000</v>
      </c>
      <c r="F487" s="4"/>
      <c r="G487" s="26">
        <v>743911609</v>
      </c>
      <c r="H487" s="4"/>
      <c r="I487" s="4">
        <f t="shared" si="30"/>
        <v>402919609</v>
      </c>
      <c r="K487" s="77">
        <f t="shared" si="28"/>
        <v>9.123173241719993E-3</v>
      </c>
      <c r="M487" s="26">
        <f>IFERROR(_xlfn.XLOOKUP(K487,'درآمد سود سهام'!$A$9:$A$9,'درآمد سود سهام'!$M$9:$M$9),0)</f>
        <v>0</v>
      </c>
      <c r="N487" s="26"/>
      <c r="O487" s="26">
        <f>IFERROR(_xlfn.XLOOKUP(A487,'درآمد ناشی از تغییر قیمت  '!$A$7:$A$200,'درآمد ناشی از تغییر قیمت  '!$Q$7:$Q$200),0)</f>
        <v>0</v>
      </c>
      <c r="P487" s="4"/>
      <c r="Q487" s="26">
        <v>742565356</v>
      </c>
      <c r="R487" s="4"/>
      <c r="S487" s="4">
        <f t="shared" si="31"/>
        <v>742565356</v>
      </c>
      <c r="T487" s="185"/>
      <c r="U487" s="77">
        <f t="shared" si="29"/>
        <v>2.4514954779024396E-3</v>
      </c>
      <c r="Z487" s="66"/>
    </row>
    <row r="488" spans="1:26" s="179" customFormat="1" ht="30.75">
      <c r="A488" s="194" t="s">
        <v>670</v>
      </c>
      <c r="C488" s="26">
        <f>IFERROR(_xlfn.XLOOKUP(A488,'درآمد سود سهام'!$A$9:$A$9,'درآمد سود سهام'!$M$9:$M$9),0)</f>
        <v>0</v>
      </c>
      <c r="D488" s="4"/>
      <c r="E488" s="26">
        <f>IFERROR(_xlfn.XLOOKUP(A488,'درآمد ناشی از تغییر قیمت  '!$A$7:$A$200,'درآمد ناشی از تغییر قیمت  '!$I$7:$I$200),0)</f>
        <v>100774684</v>
      </c>
      <c r="F488" s="4"/>
      <c r="G488" s="26">
        <v>-99463689</v>
      </c>
      <c r="H488" s="4"/>
      <c r="I488" s="4">
        <f t="shared" si="30"/>
        <v>1310995</v>
      </c>
      <c r="K488" s="77">
        <f t="shared" si="28"/>
        <v>2.9684419017761687E-5</v>
      </c>
      <c r="M488" s="26">
        <f>IFERROR(_xlfn.XLOOKUP(K488,'درآمد سود سهام'!$A$9:$A$9,'درآمد سود سهام'!$M$9:$M$9),0)</f>
        <v>0</v>
      </c>
      <c r="N488" s="26"/>
      <c r="O488" s="26">
        <f>IFERROR(_xlfn.XLOOKUP(A488,'درآمد ناشی از تغییر قیمت  '!$A$7:$A$200,'درآمد ناشی از تغییر قیمت  '!$Q$7:$Q$200),0)</f>
        <v>0</v>
      </c>
      <c r="P488" s="4"/>
      <c r="Q488" s="26">
        <v>-99573314</v>
      </c>
      <c r="R488" s="4"/>
      <c r="S488" s="4">
        <f t="shared" si="31"/>
        <v>-99573314</v>
      </c>
      <c r="T488" s="185"/>
      <c r="U488" s="77">
        <f t="shared" si="29"/>
        <v>-3.2873002627765963E-4</v>
      </c>
      <c r="Z488" s="66"/>
    </row>
    <row r="489" spans="1:26" s="179" customFormat="1" ht="30.75">
      <c r="A489" s="194" t="s">
        <v>495</v>
      </c>
      <c r="C489" s="26">
        <f>IFERROR(_xlfn.XLOOKUP(A489,'درآمد سود سهام'!$A$9:$A$9,'درآمد سود سهام'!$M$9:$M$9),0)</f>
        <v>0</v>
      </c>
      <c r="D489" s="4"/>
      <c r="E489" s="26">
        <f>IFERROR(_xlfn.XLOOKUP(A489,'درآمد ناشی از تغییر قیمت  '!$A$7:$A$200,'درآمد ناشی از تغییر قیمت  '!$I$7:$I$200),0)</f>
        <v>5451904000</v>
      </c>
      <c r="F489" s="4"/>
      <c r="G489" s="26">
        <v>0</v>
      </c>
      <c r="H489" s="4"/>
      <c r="I489" s="4">
        <f t="shared" si="30"/>
        <v>5451904000</v>
      </c>
      <c r="K489" s="77">
        <f t="shared" si="28"/>
        <v>0.12344562929729787</v>
      </c>
      <c r="M489" s="26">
        <f>IFERROR(_xlfn.XLOOKUP(K489,'درآمد سود سهام'!$A$9:$A$9,'درآمد سود سهام'!$M$9:$M$9),0)</f>
        <v>0</v>
      </c>
      <c r="N489" s="26"/>
      <c r="O489" s="26">
        <f>IFERROR(_xlfn.XLOOKUP(A489,'درآمد ناشی از تغییر قیمت  '!$A$7:$A$200,'درآمد ناشی از تغییر قیمت  '!$Q$7:$Q$200),0)</f>
        <v>18146942000</v>
      </c>
      <c r="P489" s="4"/>
      <c r="Q489" s="26">
        <v>-17488522</v>
      </c>
      <c r="R489" s="4"/>
      <c r="S489" s="4">
        <f t="shared" si="31"/>
        <v>18129453478</v>
      </c>
      <c r="T489" s="185"/>
      <c r="U489" s="77">
        <f t="shared" si="29"/>
        <v>5.9852338732268646E-2</v>
      </c>
      <c r="Z489" s="66"/>
    </row>
    <row r="490" spans="1:26" s="179" customFormat="1" ht="30.75">
      <c r="A490" s="194" t="s">
        <v>671</v>
      </c>
      <c r="C490" s="26">
        <f>IFERROR(_xlfn.XLOOKUP(A490,'درآمد سود سهام'!$A$9:$A$9,'درآمد سود سهام'!$M$9:$M$9),0)</f>
        <v>0</v>
      </c>
      <c r="D490" s="4"/>
      <c r="E490" s="26">
        <f>IFERROR(_xlfn.XLOOKUP(A490,'درآمد ناشی از تغییر قیمت  '!$A$7:$A$200,'درآمد ناشی از تغییر قیمت  '!$I$7:$I$200),0)</f>
        <v>-34385000</v>
      </c>
      <c r="F490" s="4"/>
      <c r="G490" s="26">
        <v>47498000</v>
      </c>
      <c r="H490" s="4"/>
      <c r="I490" s="4">
        <f t="shared" si="30"/>
        <v>13113000</v>
      </c>
      <c r="K490" s="77">
        <f t="shared" si="28"/>
        <v>2.9691325030218192E-4</v>
      </c>
      <c r="M490" s="26">
        <f>IFERROR(_xlfn.XLOOKUP(K490,'درآمد سود سهام'!$A$9:$A$9,'درآمد سود سهام'!$M$9:$M$9),0)</f>
        <v>0</v>
      </c>
      <c r="N490" s="26"/>
      <c r="O490" s="26">
        <f>IFERROR(_xlfn.XLOOKUP(A490,'درآمد ناشی از تغییر قیمت  '!$A$7:$A$200,'درآمد ناشی از تغییر قیمت  '!$Q$7:$Q$200),0)</f>
        <v>0</v>
      </c>
      <c r="P490" s="4"/>
      <c r="Q490" s="26">
        <v>47462043</v>
      </c>
      <c r="R490" s="4"/>
      <c r="S490" s="4">
        <f t="shared" si="31"/>
        <v>47462043</v>
      </c>
      <c r="T490" s="185"/>
      <c r="U490" s="77">
        <f t="shared" si="29"/>
        <v>1.5669056312197678E-4</v>
      </c>
      <c r="Z490" s="66"/>
    </row>
    <row r="491" spans="1:26" s="179" customFormat="1" ht="30.75">
      <c r="A491" s="194" t="s">
        <v>672</v>
      </c>
      <c r="C491" s="26">
        <f>IFERROR(_xlfn.XLOOKUP(A491,'درآمد سود سهام'!$A$9:$A$9,'درآمد سود سهام'!$M$9:$M$9),0)</f>
        <v>0</v>
      </c>
      <c r="D491" s="4"/>
      <c r="E491" s="26">
        <f>IFERROR(_xlfn.XLOOKUP(A491,'درآمد ناشی از تغییر قیمت  '!$A$7:$A$200,'درآمد ناشی از تغییر قیمت  '!$I$7:$I$200),0)</f>
        <v>-201176000</v>
      </c>
      <c r="F491" s="4"/>
      <c r="G491" s="26">
        <v>297226817</v>
      </c>
      <c r="H491" s="4"/>
      <c r="I491" s="4">
        <f t="shared" si="30"/>
        <v>96050817</v>
      </c>
      <c r="K491" s="77">
        <f t="shared" si="28"/>
        <v>2.174846356260968E-3</v>
      </c>
      <c r="M491" s="26">
        <f>IFERROR(_xlfn.XLOOKUP(K491,'درآمد سود سهام'!$A$9:$A$9,'درآمد سود سهام'!$M$9:$M$9),0)</f>
        <v>0</v>
      </c>
      <c r="N491" s="26"/>
      <c r="O491" s="26">
        <f>IFERROR(_xlfn.XLOOKUP(A491,'درآمد ناشی از تغییر قیمت  '!$A$7:$A$200,'درآمد ناشی از تغییر قیمت  '!$Q$7:$Q$200),0)</f>
        <v>0</v>
      </c>
      <c r="P491" s="4"/>
      <c r="Q491" s="26">
        <v>296675850</v>
      </c>
      <c r="R491" s="4"/>
      <c r="S491" s="4">
        <f t="shared" si="31"/>
        <v>296675850</v>
      </c>
      <c r="T491" s="185"/>
      <c r="U491" s="77">
        <f t="shared" si="29"/>
        <v>9.7944174044912297E-4</v>
      </c>
      <c r="Z491" s="66"/>
    </row>
    <row r="492" spans="1:26" s="179" customFormat="1" ht="30.75">
      <c r="A492" s="194" t="s">
        <v>673</v>
      </c>
      <c r="C492" s="26">
        <f>IFERROR(_xlfn.XLOOKUP(A492,'درآمد سود سهام'!$A$9:$A$9,'درآمد سود سهام'!$M$9:$M$9),0)</f>
        <v>0</v>
      </c>
      <c r="D492" s="4"/>
      <c r="E492" s="26">
        <f>IFERROR(_xlfn.XLOOKUP(A492,'درآمد ناشی از تغییر قیمت  '!$A$7:$A$200,'درآمد ناشی از تغییر قیمت  '!$I$7:$I$200),0)</f>
        <v>-9105000</v>
      </c>
      <c r="F492" s="4"/>
      <c r="G492" s="26">
        <v>12755204</v>
      </c>
      <c r="H492" s="4"/>
      <c r="I492" s="4">
        <f t="shared" si="30"/>
        <v>3650204</v>
      </c>
      <c r="K492" s="77">
        <f t="shared" si="28"/>
        <v>8.265034194356941E-5</v>
      </c>
      <c r="M492" s="26">
        <f>IFERROR(_xlfn.XLOOKUP(K492,'درآمد سود سهام'!$A$9:$A$9,'درآمد سود سهام'!$M$9:$M$9),0)</f>
        <v>0</v>
      </c>
      <c r="N492" s="26"/>
      <c r="O492" s="26">
        <f>IFERROR(_xlfn.XLOOKUP(A492,'درآمد ناشی از تغییر قیمت  '!$A$7:$A$200,'درآمد ناشی از تغییر قیمت  '!$Q$7:$Q$200),0)</f>
        <v>0</v>
      </c>
      <c r="P492" s="4"/>
      <c r="Q492" s="26">
        <v>12736946</v>
      </c>
      <c r="R492" s="4"/>
      <c r="S492" s="4">
        <f t="shared" si="31"/>
        <v>12736946</v>
      </c>
      <c r="T492" s="185"/>
      <c r="U492" s="77">
        <f t="shared" si="29"/>
        <v>4.2049585627702741E-5</v>
      </c>
      <c r="Z492" s="66"/>
    </row>
    <row r="493" spans="1:26" s="179" customFormat="1" ht="30.75">
      <c r="A493" s="194" t="s">
        <v>674</v>
      </c>
      <c r="C493" s="26">
        <f>IFERROR(_xlfn.XLOOKUP(A493,'درآمد سود سهام'!$A$9:$A$9,'درآمد سود سهام'!$M$9:$M$9),0)</f>
        <v>0</v>
      </c>
      <c r="D493" s="4"/>
      <c r="E493" s="26">
        <f>IFERROR(_xlfn.XLOOKUP(A493,'درآمد ناشی از تغییر قیمت  '!$A$7:$A$200,'درآمد ناشی از تغییر قیمت  '!$I$7:$I$200),0)</f>
        <v>-11750000</v>
      </c>
      <c r="F493" s="4"/>
      <c r="G493" s="26">
        <v>147462805</v>
      </c>
      <c r="H493" s="4"/>
      <c r="I493" s="4">
        <f t="shared" si="30"/>
        <v>135712805</v>
      </c>
      <c r="K493" s="77">
        <f t="shared" si="28"/>
        <v>3.0728994158603072E-3</v>
      </c>
      <c r="M493" s="26">
        <f>IFERROR(_xlfn.XLOOKUP(K493,'درآمد سود سهام'!$A$9:$A$9,'درآمد سود سهام'!$M$9:$M$9),0)</f>
        <v>0</v>
      </c>
      <c r="N493" s="26"/>
      <c r="O493" s="26">
        <f>IFERROR(_xlfn.XLOOKUP(A493,'درآمد ناشی از تغییر قیمت  '!$A$7:$A$200,'درآمد ناشی از تغییر قیمت  '!$Q$7:$Q$200),0)</f>
        <v>0</v>
      </c>
      <c r="P493" s="4"/>
      <c r="Q493" s="26">
        <v>147340473</v>
      </c>
      <c r="R493" s="4"/>
      <c r="S493" s="4">
        <f t="shared" si="31"/>
        <v>147340473</v>
      </c>
      <c r="T493" s="185"/>
      <c r="U493" s="77">
        <f t="shared" si="29"/>
        <v>4.8642789534003865E-4</v>
      </c>
      <c r="Z493" s="66"/>
    </row>
    <row r="494" spans="1:26" s="179" customFormat="1" ht="30.75">
      <c r="A494" s="194" t="s">
        <v>675</v>
      </c>
      <c r="C494" s="26">
        <f>IFERROR(_xlfn.XLOOKUP(A494,'درآمد سود سهام'!$A$9:$A$9,'درآمد سود سهام'!$M$9:$M$9),0)</f>
        <v>0</v>
      </c>
      <c r="D494" s="4"/>
      <c r="E494" s="26">
        <f>IFERROR(_xlfn.XLOOKUP(A494,'درآمد ناشی از تغییر قیمت  '!$A$7:$A$200,'درآمد ناشی از تغییر قیمت  '!$I$7:$I$200),0)</f>
        <v>160917000</v>
      </c>
      <c r="F494" s="4"/>
      <c r="G494" s="26">
        <v>2454884602</v>
      </c>
      <c r="H494" s="4"/>
      <c r="I494" s="4">
        <f t="shared" si="30"/>
        <v>2615801602</v>
      </c>
      <c r="K494" s="77">
        <f t="shared" si="28"/>
        <v>5.922871622019938E-2</v>
      </c>
      <c r="M494" s="26">
        <f>IFERROR(_xlfn.XLOOKUP(K494,'درآمد سود سهام'!$A$9:$A$9,'درآمد سود سهام'!$M$9:$M$9),0)</f>
        <v>0</v>
      </c>
      <c r="N494" s="26"/>
      <c r="O494" s="26">
        <f>IFERROR(_xlfn.XLOOKUP(A494,'درآمد ناشی از تغییر قیمت  '!$A$7:$A$200,'درآمد ناشی از تغییر قیمت  '!$Q$7:$Q$200),0)</f>
        <v>0</v>
      </c>
      <c r="P494" s="4"/>
      <c r="Q494" s="26">
        <v>2452481888</v>
      </c>
      <c r="R494" s="4"/>
      <c r="S494" s="4">
        <f t="shared" si="31"/>
        <v>2452481888</v>
      </c>
      <c r="T494" s="185"/>
      <c r="U494" s="77">
        <f t="shared" si="29"/>
        <v>8.0965913767590825E-3</v>
      </c>
      <c r="Z494" s="66"/>
    </row>
    <row r="495" spans="1:26" s="179" customFormat="1" ht="30.75">
      <c r="A495" s="194" t="s">
        <v>676</v>
      </c>
      <c r="C495" s="26">
        <f>IFERROR(_xlfn.XLOOKUP(A495,'درآمد سود سهام'!$A$9:$A$9,'درآمد سود سهام'!$M$9:$M$9),0)</f>
        <v>0</v>
      </c>
      <c r="D495" s="4"/>
      <c r="E495" s="26">
        <f>IFERROR(_xlfn.XLOOKUP(A495,'درآمد ناشی از تغییر قیمت  '!$A$7:$A$200,'درآمد ناشی از تغییر قیمت  '!$I$7:$I$200),0)</f>
        <v>-42557000</v>
      </c>
      <c r="F495" s="4"/>
      <c r="G495" s="26">
        <v>917114779</v>
      </c>
      <c r="H495" s="4"/>
      <c r="I495" s="4">
        <f t="shared" si="30"/>
        <v>874557779</v>
      </c>
      <c r="K495" s="77">
        <f t="shared" si="28"/>
        <v>1.9802317756420905E-2</v>
      </c>
      <c r="M495" s="26">
        <f>IFERROR(_xlfn.XLOOKUP(K495,'درآمد سود سهام'!$A$9:$A$9,'درآمد سود سهام'!$M$9:$M$9),0)</f>
        <v>0</v>
      </c>
      <c r="N495" s="26"/>
      <c r="O495" s="26">
        <f>IFERROR(_xlfn.XLOOKUP(A495,'درآمد ناشی از تغییر قیمت  '!$A$7:$A$200,'درآمد ناشی از تغییر قیمت  '!$Q$7:$Q$200),0)</f>
        <v>0</v>
      </c>
      <c r="P495" s="4"/>
      <c r="Q495" s="26">
        <v>916407672</v>
      </c>
      <c r="R495" s="4"/>
      <c r="S495" s="4">
        <f t="shared" si="31"/>
        <v>916407672</v>
      </c>
      <c r="T495" s="185"/>
      <c r="U495" s="77">
        <f t="shared" si="29"/>
        <v>3.0254162083789729E-3</v>
      </c>
      <c r="Z495" s="66"/>
    </row>
    <row r="496" spans="1:26" s="179" customFormat="1" ht="30.75">
      <c r="A496" s="194" t="s">
        <v>523</v>
      </c>
      <c r="C496" s="26">
        <f>IFERROR(_xlfn.XLOOKUP(A496,'درآمد سود سهام'!$A$9:$A$9,'درآمد سود سهام'!$M$9:$M$9),0)</f>
        <v>0</v>
      </c>
      <c r="D496" s="4"/>
      <c r="E496" s="26">
        <f>IFERROR(_xlfn.XLOOKUP(A496,'درآمد ناشی از تغییر قیمت  '!$A$7:$A$200,'درآمد ناشی از تغییر قیمت  '!$I$7:$I$200),0)</f>
        <v>894208000</v>
      </c>
      <c r="F496" s="4"/>
      <c r="G496" s="26">
        <v>0</v>
      </c>
      <c r="H496" s="4"/>
      <c r="I496" s="4">
        <f t="shared" si="30"/>
        <v>894208000</v>
      </c>
      <c r="K496" s="77">
        <f t="shared" si="28"/>
        <v>2.0247251103958936E-2</v>
      </c>
      <c r="M496" s="26">
        <f>IFERROR(_xlfn.XLOOKUP(K496,'درآمد سود سهام'!$A$9:$A$9,'درآمد سود سهام'!$M$9:$M$9),0)</f>
        <v>0</v>
      </c>
      <c r="N496" s="26"/>
      <c r="O496" s="26">
        <f>IFERROR(_xlfn.XLOOKUP(A496,'درآمد ناشی از تغییر قیمت  '!$A$7:$A$200,'درآمد ناشی از تغییر قیمت  '!$Q$7:$Q$200),0)</f>
        <v>1352577000</v>
      </c>
      <c r="P496" s="4"/>
      <c r="Q496" s="26">
        <v>-3035326</v>
      </c>
      <c r="R496" s="4"/>
      <c r="S496" s="4">
        <f t="shared" si="31"/>
        <v>1349541674</v>
      </c>
      <c r="T496" s="185"/>
      <c r="U496" s="77">
        <f t="shared" si="29"/>
        <v>4.4553590930680158E-3</v>
      </c>
      <c r="Z496" s="66"/>
    </row>
    <row r="497" spans="1:26" s="179" customFormat="1" ht="30.75">
      <c r="A497" s="194" t="s">
        <v>677</v>
      </c>
      <c r="C497" s="26">
        <f>IFERROR(_xlfn.XLOOKUP(A497,'درآمد سود سهام'!$A$9:$A$9,'درآمد سود سهام'!$M$9:$M$9),0)</f>
        <v>0</v>
      </c>
      <c r="D497" s="4"/>
      <c r="E497" s="26">
        <f>IFERROR(_xlfn.XLOOKUP(A497,'درآمد ناشی از تغییر قیمت  '!$A$7:$A$200,'درآمد ناشی از تغییر قیمت  '!$I$7:$I$200),0)</f>
        <v>-89339000</v>
      </c>
      <c r="F497" s="4"/>
      <c r="G497" s="26">
        <v>53925317</v>
      </c>
      <c r="H497" s="4"/>
      <c r="I497" s="4">
        <f t="shared" si="30"/>
        <v>-35413683</v>
      </c>
      <c r="K497" s="77">
        <f t="shared" si="28"/>
        <v>-8.018601177992165E-4</v>
      </c>
      <c r="M497" s="26">
        <f>IFERROR(_xlfn.XLOOKUP(K497,'درآمد سود سهام'!$A$9:$A$9,'درآمد سود سهام'!$M$9:$M$9),0)</f>
        <v>0</v>
      </c>
      <c r="N497" s="26"/>
      <c r="O497" s="26">
        <f>IFERROR(_xlfn.XLOOKUP(A497,'درآمد ناشی از تغییر قیمت  '!$A$7:$A$200,'درآمد ناشی از تغییر قیمت  '!$Q$7:$Q$200),0)</f>
        <v>0</v>
      </c>
      <c r="P497" s="4"/>
      <c r="Q497" s="26">
        <v>53764705</v>
      </c>
      <c r="R497" s="4"/>
      <c r="S497" s="4">
        <f t="shared" si="31"/>
        <v>53764705</v>
      </c>
      <c r="T497" s="185"/>
      <c r="U497" s="77">
        <f t="shared" si="29"/>
        <v>1.7749808836793981E-4</v>
      </c>
      <c r="Z497" s="66"/>
    </row>
    <row r="498" spans="1:26" s="179" customFormat="1" ht="30.75">
      <c r="A498" s="194" t="s">
        <v>496</v>
      </c>
      <c r="C498" s="26">
        <f>IFERROR(_xlfn.XLOOKUP(A498,'درآمد سود سهام'!$A$9:$A$9,'درآمد سود سهام'!$M$9:$M$9),0)</f>
        <v>0</v>
      </c>
      <c r="D498" s="4"/>
      <c r="E498" s="26">
        <f>IFERROR(_xlfn.XLOOKUP(A498,'درآمد ناشی از تغییر قیمت  '!$A$7:$A$200,'درآمد ناشی از تغییر قیمت  '!$I$7:$I$200),0)</f>
        <v>79648000</v>
      </c>
      <c r="F498" s="4"/>
      <c r="G498" s="26">
        <v>0</v>
      </c>
      <c r="H498" s="4"/>
      <c r="I498" s="4">
        <f t="shared" si="30"/>
        <v>79648000</v>
      </c>
      <c r="K498" s="77">
        <f t="shared" si="28"/>
        <v>1.8034428856911605E-3</v>
      </c>
      <c r="M498" s="26">
        <f>IFERROR(_xlfn.XLOOKUP(K498,'درآمد سود سهام'!$A$9:$A$9,'درآمد سود سهام'!$M$9:$M$9),0)</f>
        <v>0</v>
      </c>
      <c r="N498" s="26"/>
      <c r="O498" s="26">
        <f>IFERROR(_xlfn.XLOOKUP(A498,'درآمد ناشی از تغییر قیمت  '!$A$7:$A$200,'درآمد ناشی از تغییر قیمت  '!$Q$7:$Q$200),0)</f>
        <v>344570000</v>
      </c>
      <c r="P498" s="4"/>
      <c r="Q498" s="26">
        <v>-454666</v>
      </c>
      <c r="R498" s="4"/>
      <c r="S498" s="4">
        <f t="shared" si="31"/>
        <v>344115334</v>
      </c>
      <c r="T498" s="185"/>
      <c r="U498" s="77">
        <f t="shared" si="29"/>
        <v>1.1360578275858694E-3</v>
      </c>
      <c r="Z498" s="66"/>
    </row>
    <row r="499" spans="1:26" s="179" customFormat="1" ht="30.75">
      <c r="A499" s="194" t="s">
        <v>680</v>
      </c>
      <c r="C499" s="26">
        <f>IFERROR(_xlfn.XLOOKUP(A499,'درآمد سود سهام'!$A$9:$A$9,'درآمد سود سهام'!$M$9:$M$9),0)</f>
        <v>0</v>
      </c>
      <c r="D499" s="4"/>
      <c r="E499" s="26">
        <f>IFERROR(_xlfn.XLOOKUP(A499,'درآمد ناشی از تغییر قیمت  '!$A$7:$A$200,'درآمد ناشی از تغییر قیمت  '!$I$7:$I$200),0)</f>
        <v>-43330456</v>
      </c>
      <c r="F499" s="4"/>
      <c r="G499" s="26">
        <v>0</v>
      </c>
      <c r="H499" s="4"/>
      <c r="I499" s="4">
        <f t="shared" si="30"/>
        <v>-43330456</v>
      </c>
      <c r="K499" s="77">
        <f t="shared" si="28"/>
        <v>-9.8111694715440263E-4</v>
      </c>
      <c r="M499" s="26">
        <f>IFERROR(_xlfn.XLOOKUP(K499,'درآمد سود سهام'!$A$9:$A$9,'درآمد سود سهام'!$M$9:$M$9),0)</f>
        <v>0</v>
      </c>
      <c r="N499" s="26"/>
      <c r="O499" s="26">
        <f>IFERROR(_xlfn.XLOOKUP(A499,'درآمد ناشی از تغییر قیمت  '!$A$7:$A$200,'درآمد ناشی از تغییر قیمت  '!$Q$7:$Q$200),0)</f>
        <v>704731544</v>
      </c>
      <c r="P499" s="4"/>
      <c r="Q499" s="26">
        <v>-6126412</v>
      </c>
      <c r="R499" s="4"/>
      <c r="S499" s="4">
        <f t="shared" si="31"/>
        <v>698605132</v>
      </c>
      <c r="T499" s="185"/>
      <c r="U499" s="77">
        <f t="shared" si="29"/>
        <v>2.3063657738665593E-3</v>
      </c>
      <c r="Z499" s="66"/>
    </row>
    <row r="500" spans="1:26" s="179" customFormat="1" ht="30.75">
      <c r="A500" s="194" t="s">
        <v>681</v>
      </c>
      <c r="C500" s="26">
        <f>IFERROR(_xlfn.XLOOKUP(A500,'درآمد سود سهام'!$A$9:$A$9,'درآمد سود سهام'!$M$9:$M$9),0)</f>
        <v>0</v>
      </c>
      <c r="D500" s="4"/>
      <c r="E500" s="26">
        <f>IFERROR(_xlfn.XLOOKUP(A500,'درآمد ناشی از تغییر قیمت  '!$A$7:$A$200,'درآمد ناشی از تغییر قیمت  '!$I$7:$I$200),0)</f>
        <v>216689040</v>
      </c>
      <c r="F500" s="4"/>
      <c r="G500" s="26">
        <v>0</v>
      </c>
      <c r="H500" s="4"/>
      <c r="I500" s="4">
        <f t="shared" si="30"/>
        <v>216689040</v>
      </c>
      <c r="K500" s="77">
        <f t="shared" si="28"/>
        <v>4.9064170800930005E-3</v>
      </c>
      <c r="M500" s="26">
        <f>IFERROR(_xlfn.XLOOKUP(K500,'درآمد سود سهام'!$A$9:$A$9,'درآمد سود سهام'!$M$9:$M$9),0)</f>
        <v>0</v>
      </c>
      <c r="N500" s="26"/>
      <c r="O500" s="26">
        <f>IFERROR(_xlfn.XLOOKUP(A500,'درآمد ناشی از تغییر قیمت  '!$A$7:$A$200,'درآمد ناشی از تغییر قیمت  '!$Q$7:$Q$200),0)</f>
        <v>1460902040</v>
      </c>
      <c r="P500" s="4"/>
      <c r="Q500" s="26">
        <v>-3457666</v>
      </c>
      <c r="R500" s="4"/>
      <c r="S500" s="4">
        <f t="shared" si="31"/>
        <v>1457444374</v>
      </c>
      <c r="T500" s="185"/>
      <c r="U500" s="77">
        <f t="shared" si="29"/>
        <v>4.811587644489238E-3</v>
      </c>
      <c r="Z500" s="66"/>
    </row>
    <row r="501" spans="1:26" s="179" customFormat="1" ht="30.75">
      <c r="A501" s="194" t="s">
        <v>527</v>
      </c>
      <c r="C501" s="26">
        <f>IFERROR(_xlfn.XLOOKUP(A501,'درآمد سود سهام'!$A$9:$A$9,'درآمد سود سهام'!$M$9:$M$9),0)</f>
        <v>0</v>
      </c>
      <c r="D501" s="4"/>
      <c r="E501" s="26">
        <f>IFERROR(_xlfn.XLOOKUP(A501,'درآمد ناشی از تغییر قیمت  '!$A$7:$A$200,'درآمد ناشی از تغییر قیمت  '!$I$7:$I$200),0)</f>
        <v>338624000</v>
      </c>
      <c r="F501" s="4"/>
      <c r="G501" s="26">
        <v>0</v>
      </c>
      <c r="H501" s="4"/>
      <c r="I501" s="4">
        <f t="shared" si="30"/>
        <v>338624000</v>
      </c>
      <c r="K501" s="77">
        <f t="shared" si="28"/>
        <v>7.6673493838424504E-3</v>
      </c>
      <c r="M501" s="26">
        <f>IFERROR(_xlfn.XLOOKUP(K501,'درآمد سود سهام'!$A$9:$A$9,'درآمد سود سهام'!$M$9:$M$9),0)</f>
        <v>0</v>
      </c>
      <c r="N501" s="26"/>
      <c r="O501" s="26">
        <f>IFERROR(_xlfn.XLOOKUP(A501,'درآمد ناشی از تغییر قیمت  '!$A$7:$A$200,'درآمد ناشی از تغییر قیمت  '!$Q$7:$Q$200),0)</f>
        <v>492468000</v>
      </c>
      <c r="P501" s="4"/>
      <c r="Q501" s="26">
        <v>-922098</v>
      </c>
      <c r="R501" s="4"/>
      <c r="S501" s="4">
        <f t="shared" si="31"/>
        <v>491545902</v>
      </c>
      <c r="T501" s="185"/>
      <c r="U501" s="77">
        <f t="shared" si="29"/>
        <v>1.6227831613712879E-3</v>
      </c>
      <c r="Z501" s="66"/>
    </row>
    <row r="502" spans="1:26" s="179" customFormat="1" ht="30.75">
      <c r="A502" s="194" t="s">
        <v>497</v>
      </c>
      <c r="C502" s="26">
        <f>IFERROR(_xlfn.XLOOKUP(A502,'درآمد سود سهام'!$A$9:$A$9,'درآمد سود سهام'!$M$9:$M$9),0)</f>
        <v>0</v>
      </c>
      <c r="D502" s="4"/>
      <c r="E502" s="26">
        <f>IFERROR(_xlfn.XLOOKUP(A502,'درآمد ناشی از تغییر قیمت  '!$A$7:$A$200,'درآمد ناشی از تغییر قیمت  '!$I$7:$I$200),0)</f>
        <v>248976000</v>
      </c>
      <c r="F502" s="4"/>
      <c r="G502" s="26">
        <v>0</v>
      </c>
      <c r="H502" s="4"/>
      <c r="I502" s="4">
        <f t="shared" si="30"/>
        <v>248976000</v>
      </c>
      <c r="K502" s="77">
        <f t="shared" si="28"/>
        <v>5.6374798602330549E-3</v>
      </c>
      <c r="M502" s="26">
        <f>IFERROR(_xlfn.XLOOKUP(K502,'درآمد سود سهام'!$A$9:$A$9,'درآمد سود سهام'!$M$9:$M$9),0)</f>
        <v>0</v>
      </c>
      <c r="N502" s="26"/>
      <c r="O502" s="26">
        <f>IFERROR(_xlfn.XLOOKUP(A502,'درآمد ناشی از تغییر قیمت  '!$A$7:$A$200,'درآمد ناشی از تغییر قیمت  '!$Q$7:$Q$200),0)</f>
        <v>323990000</v>
      </c>
      <c r="P502" s="4"/>
      <c r="Q502" s="26">
        <v>-514822</v>
      </c>
      <c r="R502" s="4"/>
      <c r="S502" s="4">
        <f t="shared" si="31"/>
        <v>323475178</v>
      </c>
      <c r="T502" s="185"/>
      <c r="U502" s="77">
        <f t="shared" si="29"/>
        <v>1.0679166886432105E-3</v>
      </c>
      <c r="Z502" s="66"/>
    </row>
    <row r="503" spans="1:26" s="179" customFormat="1" ht="30.75">
      <c r="A503" s="194" t="s">
        <v>526</v>
      </c>
      <c r="C503" s="26">
        <f>IFERROR(_xlfn.XLOOKUP(A503,'درآمد سود سهام'!$A$9:$A$9,'درآمد سود سهام'!$M$9:$M$9),0)</f>
        <v>0</v>
      </c>
      <c r="D503" s="4"/>
      <c r="E503" s="26">
        <f>IFERROR(_xlfn.XLOOKUP(A503,'درآمد ناشی از تغییر قیمت  '!$A$7:$A$200,'درآمد ناشی از تغییر قیمت  '!$I$7:$I$200),0)</f>
        <v>-2389200000</v>
      </c>
      <c r="F503" s="4"/>
      <c r="G503" s="26">
        <v>0</v>
      </c>
      <c r="H503" s="4"/>
      <c r="I503" s="4">
        <f t="shared" si="30"/>
        <v>-2389200000</v>
      </c>
      <c r="K503" s="77">
        <f t="shared" si="28"/>
        <v>-5.4097852331424778E-2</v>
      </c>
      <c r="M503" s="26">
        <f>IFERROR(_xlfn.XLOOKUP(K503,'درآمد سود سهام'!$A$9:$A$9,'درآمد سود سهام'!$M$9:$M$9),0)</f>
        <v>0</v>
      </c>
      <c r="N503" s="26"/>
      <c r="O503" s="26">
        <f>IFERROR(_xlfn.XLOOKUP(A503,'درآمد ناشی از تغییر قیمت  '!$A$7:$A$200,'درآمد ناشی از تغییر قیمت  '!$Q$7:$Q$200),0)</f>
        <v>-57830000</v>
      </c>
      <c r="P503" s="4"/>
      <c r="Q503" s="26">
        <v>-17630636</v>
      </c>
      <c r="R503" s="4"/>
      <c r="S503" s="4">
        <f t="shared" si="31"/>
        <v>-75460636</v>
      </c>
      <c r="T503" s="185"/>
      <c r="U503" s="77">
        <f t="shared" si="29"/>
        <v>-2.4912474897851558E-4</v>
      </c>
      <c r="Z503" s="66"/>
    </row>
    <row r="504" spans="1:26" s="179" customFormat="1" ht="30.75">
      <c r="A504" s="194" t="s">
        <v>522</v>
      </c>
      <c r="C504" s="26">
        <f>IFERROR(_xlfn.XLOOKUP(A504,'درآمد سود سهام'!$A$9:$A$9,'درآمد سود سهام'!$M$9:$M$9),0)</f>
        <v>0</v>
      </c>
      <c r="D504" s="4"/>
      <c r="E504" s="26">
        <f>IFERROR(_xlfn.XLOOKUP(A504,'درآمد ناشی از تغییر قیمت  '!$A$7:$A$200,'درآمد ناشی از تغییر قیمت  '!$I$7:$I$200),0)</f>
        <v>28946000</v>
      </c>
      <c r="F504" s="4"/>
      <c r="G504" s="26">
        <v>0</v>
      </c>
      <c r="H504" s="4"/>
      <c r="I504" s="4">
        <f t="shared" si="30"/>
        <v>28946000</v>
      </c>
      <c r="K504" s="77">
        <f t="shared" si="28"/>
        <v>6.5541454611812392E-4</v>
      </c>
      <c r="M504" s="26">
        <f>IFERROR(_xlfn.XLOOKUP(K504,'درآمد سود سهام'!$A$9:$A$9,'درآمد سود سهام'!$M$9:$M$9),0)</f>
        <v>0</v>
      </c>
      <c r="N504" s="26"/>
      <c r="O504" s="26">
        <f>IFERROR(_xlfn.XLOOKUP(A504,'درآمد ناشی از تغییر قیمت  '!$A$7:$A$200,'درآمد ناشی از تغییر قیمت  '!$Q$7:$Q$200),0)</f>
        <v>8282000</v>
      </c>
      <c r="P504" s="4"/>
      <c r="Q504" s="26">
        <v>-285899</v>
      </c>
      <c r="R504" s="4"/>
      <c r="S504" s="4">
        <f t="shared" si="31"/>
        <v>7996101</v>
      </c>
      <c r="T504" s="185"/>
      <c r="U504" s="77">
        <f t="shared" si="29"/>
        <v>2.6398222437879497E-5</v>
      </c>
      <c r="Z504" s="66"/>
    </row>
    <row r="505" spans="1:26" s="179" customFormat="1" ht="30.75">
      <c r="A505" s="194" t="s">
        <v>525</v>
      </c>
      <c r="C505" s="26">
        <f>IFERROR(_xlfn.XLOOKUP(A505,'درآمد سود سهام'!$A$9:$A$9,'درآمد سود سهام'!$M$9:$M$9),0)</f>
        <v>0</v>
      </c>
      <c r="D505" s="4"/>
      <c r="E505" s="26">
        <f>IFERROR(_xlfn.XLOOKUP(A505,'درآمد ناشی از تغییر قیمت  '!$A$7:$A$200,'درآمد ناشی از تغییر قیمت  '!$I$7:$I$200),0)</f>
        <v>19880000</v>
      </c>
      <c r="F505" s="4"/>
      <c r="G505" s="26">
        <v>0</v>
      </c>
      <c r="H505" s="4"/>
      <c r="I505" s="4">
        <f t="shared" si="30"/>
        <v>19880000</v>
      </c>
      <c r="K505" s="77">
        <f t="shared" si="28"/>
        <v>4.5013615618145174E-4</v>
      </c>
      <c r="M505" s="26">
        <f>IFERROR(_xlfn.XLOOKUP(K505,'درآمد سود سهام'!$A$9:$A$9,'درآمد سود سهام'!$M$9:$M$9),0)</f>
        <v>0</v>
      </c>
      <c r="N505" s="26"/>
      <c r="O505" s="26">
        <f>IFERROR(_xlfn.XLOOKUP(A505,'درآمد ناشی از تغییر قیمت  '!$A$7:$A$200,'درآمد ناشی از تغییر قیمت  '!$Q$7:$Q$200),0)</f>
        <v>71284000</v>
      </c>
      <c r="P505" s="4"/>
      <c r="Q505" s="26">
        <v>-407339</v>
      </c>
      <c r="R505" s="4"/>
      <c r="S505" s="4">
        <f t="shared" si="31"/>
        <v>70876661</v>
      </c>
      <c r="T505" s="185"/>
      <c r="U505" s="77">
        <f t="shared" si="29"/>
        <v>2.3399127433885322E-4</v>
      </c>
      <c r="Z505" s="66"/>
    </row>
    <row r="506" spans="1:26" s="179" customFormat="1" ht="30.75">
      <c r="A506" s="194" t="s">
        <v>524</v>
      </c>
      <c r="C506" s="26">
        <f>IFERROR(_xlfn.XLOOKUP(A506,'درآمد سود سهام'!$A$9:$A$9,'درآمد سود سهام'!$M$9:$M$9),0)</f>
        <v>0</v>
      </c>
      <c r="D506" s="4"/>
      <c r="E506" s="26">
        <f>IFERROR(_xlfn.XLOOKUP(A506,'درآمد ناشی از تغییر قیمت  '!$A$7:$A$200,'درآمد ناشی از تغییر قیمت  '!$I$7:$I$200),0)</f>
        <v>525546000</v>
      </c>
      <c r="F506" s="4"/>
      <c r="G506" s="26">
        <v>0</v>
      </c>
      <c r="H506" s="4"/>
      <c r="I506" s="4">
        <f t="shared" si="30"/>
        <v>525546000</v>
      </c>
      <c r="K506" s="77">
        <f t="shared" si="28"/>
        <v>1.1899761385137689E-2</v>
      </c>
      <c r="M506" s="26">
        <f>IFERROR(_xlfn.XLOOKUP(K506,'درآمد سود سهام'!$A$9:$A$9,'درآمد سود سهام'!$M$9:$M$9),0)</f>
        <v>0</v>
      </c>
      <c r="N506" s="26"/>
      <c r="O506" s="26">
        <f>IFERROR(_xlfn.XLOOKUP(A506,'درآمد ناشی از تغییر قیمت  '!$A$7:$A$200,'درآمد ناشی از تغییر قیمت  '!$Q$7:$Q$200),0)</f>
        <v>625756000</v>
      </c>
      <c r="P506" s="4"/>
      <c r="Q506" s="26">
        <v>-1307200</v>
      </c>
      <c r="R506" s="4"/>
      <c r="S506" s="4">
        <f t="shared" si="31"/>
        <v>624448800</v>
      </c>
      <c r="T506" s="185"/>
      <c r="U506" s="77">
        <f t="shared" si="29"/>
        <v>2.0615470369204848E-3</v>
      </c>
      <c r="Z506" s="66"/>
    </row>
    <row r="507" spans="1:26" s="179" customFormat="1" ht="30.75">
      <c r="A507" s="194" t="s">
        <v>678</v>
      </c>
      <c r="C507" s="26">
        <f>IFERROR(_xlfn.XLOOKUP(A507,'درآمد سود سهام'!$A$9:$A$9,'درآمد سود سهام'!$M$9:$M$9),0)</f>
        <v>0</v>
      </c>
      <c r="D507" s="4"/>
      <c r="E507" s="26">
        <f>IFERROR(_xlfn.XLOOKUP(A507,'درآمد ناشی از تغییر قیمت  '!$A$7:$A$200,'درآمد ناشی از تغییر قیمت  '!$I$7:$I$200),0)</f>
        <v>1397923104</v>
      </c>
      <c r="F507" s="4"/>
      <c r="G507" s="26">
        <v>0</v>
      </c>
      <c r="H507" s="4"/>
      <c r="I507" s="4">
        <f t="shared" si="30"/>
        <v>1397923104</v>
      </c>
      <c r="K507" s="77">
        <f t="shared" si="28"/>
        <v>3.165270285069436E-2</v>
      </c>
      <c r="M507" s="26">
        <f>IFERROR(_xlfn.XLOOKUP(K507,'درآمد سود سهام'!$A$9:$A$9,'درآمد سود سهام'!$M$9:$M$9),0)</f>
        <v>0</v>
      </c>
      <c r="N507" s="26"/>
      <c r="O507" s="26">
        <f>IFERROR(_xlfn.XLOOKUP(A507,'درآمد ناشی از تغییر قیمت  '!$A$7:$A$200,'درآمد ناشی از تغییر قیمت  '!$Q$7:$Q$200),0)</f>
        <v>1100496104</v>
      </c>
      <c r="P507" s="4"/>
      <c r="Q507" s="26">
        <v>-2619750</v>
      </c>
      <c r="R507" s="4"/>
      <c r="S507" s="4">
        <f>Q507+O507+M507</f>
        <v>1097876354</v>
      </c>
      <c r="T507" s="185"/>
      <c r="U507" s="77">
        <f t="shared" si="29"/>
        <v>3.6245145230381823E-3</v>
      </c>
      <c r="Z507" s="66"/>
    </row>
    <row r="508" spans="1:26" s="179" customFormat="1" ht="30.75">
      <c r="A508" s="194" t="s">
        <v>679</v>
      </c>
      <c r="C508" s="26">
        <f>IFERROR(_xlfn.XLOOKUP(A508,'درآمد سود سهام'!$A$9:$A$9,'درآمد سود سهام'!$M$9:$M$9),0)</f>
        <v>0</v>
      </c>
      <c r="D508" s="4"/>
      <c r="E508" s="26">
        <f>IFERROR(_xlfn.XLOOKUP(A508,'درآمد ناشی از تغییر قیمت  '!$A$7:$A$200,'درآمد ناشی از تغییر قیمت  '!$I$7:$I$200),0)</f>
        <v>0</v>
      </c>
      <c r="F508" s="4"/>
      <c r="G508" s="26">
        <v>0</v>
      </c>
      <c r="H508" s="4"/>
      <c r="I508" s="4">
        <f t="shared" si="30"/>
        <v>0</v>
      </c>
      <c r="K508" s="77">
        <f t="shared" si="28"/>
        <v>0</v>
      </c>
      <c r="M508" s="26">
        <f>IFERROR(_xlfn.XLOOKUP(K508,'درآمد سود سهام'!$A$9:$A$9,'درآمد سود سهام'!$M$9:$M$9),0)</f>
        <v>0</v>
      </c>
      <c r="N508" s="26"/>
      <c r="O508" s="26">
        <f>IFERROR(_xlfn.XLOOKUP(A508,'درآمد ناشی از تغییر قیمت  '!$A$7:$A$200,'درآمد ناشی از تغییر قیمت  '!$Q$7:$Q$200),0)</f>
        <v>251781000</v>
      </c>
      <c r="P508" s="4"/>
      <c r="Q508" s="26">
        <v>-2411531</v>
      </c>
      <c r="R508" s="4"/>
      <c r="S508" s="4">
        <f t="shared" si="31"/>
        <v>249369469</v>
      </c>
      <c r="T508" s="185"/>
      <c r="U508" s="77">
        <f t="shared" si="29"/>
        <v>8.2326507780203077E-4</v>
      </c>
      <c r="Z508" s="66"/>
    </row>
    <row r="509" spans="1:26" s="179" customFormat="1" ht="30.75">
      <c r="A509" s="194" t="s">
        <v>521</v>
      </c>
      <c r="C509" s="26">
        <f>IFERROR(_xlfn.XLOOKUP(A509,'درآمد سود سهام'!$A$9:$A$9,'درآمد سود سهام'!$M$9:$M$9),0)</f>
        <v>0</v>
      </c>
      <c r="D509" s="4"/>
      <c r="E509" s="26">
        <f>IFERROR(_xlfn.XLOOKUP(A509,'درآمد ناشی از تغییر قیمت  '!$A$7:$A$200,'درآمد ناشی از تغییر قیمت  '!$I$7:$I$200),0)</f>
        <v>105723000</v>
      </c>
      <c r="F509" s="4"/>
      <c r="G509" s="26">
        <v>0</v>
      </c>
      <c r="H509" s="4"/>
      <c r="I509" s="4">
        <f t="shared" si="30"/>
        <v>105723000</v>
      </c>
      <c r="K509" s="77">
        <f t="shared" si="28"/>
        <v>2.393850344062959E-3</v>
      </c>
      <c r="M509" s="26">
        <f>IFERROR(_xlfn.XLOOKUP(K509,'درآمد سود سهام'!$A$9:$A$9,'درآمد سود سهام'!$M$9:$M$9),0)</f>
        <v>0</v>
      </c>
      <c r="N509" s="26"/>
      <c r="O509" s="26">
        <f>IFERROR(_xlfn.XLOOKUP(A509,'درآمد ناشی از تغییر قیمت  '!$A$7:$A$200,'درآمد ناشی از تغییر قیمت  '!$Q$7:$Q$200),0)</f>
        <v>138035000</v>
      </c>
      <c r="P509" s="4"/>
      <c r="Q509" s="26">
        <v>-380373</v>
      </c>
      <c r="R509" s="4"/>
      <c r="S509" s="4">
        <f t="shared" si="31"/>
        <v>137654627</v>
      </c>
      <c r="T509" s="185"/>
      <c r="U509" s="77">
        <f t="shared" si="29"/>
        <v>4.5445117103314888E-4</v>
      </c>
      <c r="Z509" s="66"/>
    </row>
    <row r="510" spans="1:26" s="179" customFormat="1" ht="30.75">
      <c r="A510" s="194" t="s">
        <v>682</v>
      </c>
      <c r="C510" s="26">
        <f>IFERROR(_xlfn.XLOOKUP(A510,'درآمد سود سهام'!$A$9:$A$9,'درآمد سود سهام'!$M$9:$M$9),0)</f>
        <v>0</v>
      </c>
      <c r="D510" s="4"/>
      <c r="E510" s="26">
        <f>IFERROR(_xlfn.XLOOKUP(A510,'درآمد ناشی از تغییر قیمت  '!$A$7:$A$200,'درآمد ناشی از تغییر قیمت  '!$I$7:$I$200),0)</f>
        <v>-454986602</v>
      </c>
      <c r="F510" s="4"/>
      <c r="G510" s="26">
        <v>0</v>
      </c>
      <c r="H510" s="4"/>
      <c r="I510" s="4">
        <f t="shared" si="30"/>
        <v>-454986602</v>
      </c>
      <c r="K510" s="77">
        <f t="shared" si="28"/>
        <v>-1.0302108658870223E-2</v>
      </c>
      <c r="M510" s="26">
        <f>IFERROR(_xlfn.XLOOKUP(K510,'درآمد سود سهام'!$A$9:$A$9,'درآمد سود سهام'!$M$9:$M$9),0)</f>
        <v>0</v>
      </c>
      <c r="N510" s="26"/>
      <c r="O510" s="26">
        <f>IFERROR(_xlfn.XLOOKUP(A510,'درآمد ناشی از تغییر قیمت  '!$A$7:$A$200,'درآمد ناشی از تغییر قیمت  '!$Q$7:$Q$200),0)</f>
        <v>-623225602</v>
      </c>
      <c r="P510" s="4"/>
      <c r="Q510" s="26">
        <v>-3398833</v>
      </c>
      <c r="R510" s="4"/>
      <c r="S510" s="4">
        <f t="shared" si="31"/>
        <v>-626624435</v>
      </c>
      <c r="T510" s="185"/>
      <c r="U510" s="77">
        <f t="shared" si="29"/>
        <v>-2.068729649630559E-3</v>
      </c>
      <c r="Z510" s="66"/>
    </row>
    <row r="511" spans="1:26" s="179" customFormat="1" ht="30.75">
      <c r="A511" s="194" t="s">
        <v>683</v>
      </c>
      <c r="C511" s="26">
        <f>IFERROR(_xlfn.XLOOKUP(A511,'درآمد سود سهام'!$A$9:$A$9,'درآمد سود سهام'!$M$9:$M$9),0)</f>
        <v>0</v>
      </c>
      <c r="D511" s="4"/>
      <c r="E511" s="26">
        <f>IFERROR(_xlfn.XLOOKUP(A511,'درآمد ناشی از تغییر قیمت  '!$A$7:$A$200,'درآمد ناشی از تغییر قیمت  '!$I$7:$I$200),0)</f>
        <v>-445675800</v>
      </c>
      <c r="F511" s="4"/>
      <c r="G511" s="26">
        <v>0</v>
      </c>
      <c r="H511" s="4"/>
      <c r="I511" s="4">
        <f t="shared" si="30"/>
        <v>-445675800</v>
      </c>
      <c r="K511" s="77">
        <f t="shared" si="28"/>
        <v>-1.0091287299551985E-2</v>
      </c>
      <c r="M511" s="26">
        <f>IFERROR(_xlfn.XLOOKUP(K511,'درآمد سود سهام'!$A$9:$A$9,'درآمد سود سهام'!$M$9:$M$9),0)</f>
        <v>0</v>
      </c>
      <c r="N511" s="26"/>
      <c r="O511" s="26">
        <f>IFERROR(_xlfn.XLOOKUP(A511,'درآمد ناشی از تغییر قیمت  '!$A$7:$A$200,'درآمد ناشی از تغییر قیمت  '!$Q$7:$Q$200),0)</f>
        <v>-430936800</v>
      </c>
      <c r="P511" s="4"/>
      <c r="Q511" s="26">
        <v>-1596131</v>
      </c>
      <c r="R511" s="4"/>
      <c r="S511" s="4">
        <f t="shared" si="31"/>
        <v>-432532931</v>
      </c>
      <c r="T511" s="185"/>
      <c r="U511" s="77">
        <f t="shared" si="29"/>
        <v>-1.4279585168128796E-3</v>
      </c>
      <c r="Z511" s="66"/>
    </row>
    <row r="512" spans="1:26" s="179" customFormat="1" ht="30.75">
      <c r="A512" s="194" t="s">
        <v>684</v>
      </c>
      <c r="C512" s="26">
        <f>IFERROR(_xlfn.XLOOKUP(A512,'درآمد سود سهام'!$A$9:$A$9,'درآمد سود سهام'!$M$9:$M$9),0)</f>
        <v>0</v>
      </c>
      <c r="D512" s="4"/>
      <c r="E512" s="26">
        <f>IFERROR(_xlfn.XLOOKUP(A512,'درآمد ناشی از تغییر قیمت  '!$A$7:$A$200,'درآمد ناشی از تغییر قیمت  '!$I$7:$I$200),0)</f>
        <v>-107636412</v>
      </c>
      <c r="F512" s="4"/>
      <c r="G512" s="26">
        <v>0</v>
      </c>
      <c r="H512" s="4"/>
      <c r="I512" s="4">
        <f t="shared" si="30"/>
        <v>-107636412</v>
      </c>
      <c r="K512" s="77">
        <f t="shared" si="28"/>
        <v>-2.4371750886741997E-3</v>
      </c>
      <c r="M512" s="26">
        <f>IFERROR(_xlfn.XLOOKUP(K512,'درآمد سود سهام'!$A$9:$A$9,'درآمد سود سهام'!$M$9:$M$9),0)</f>
        <v>0</v>
      </c>
      <c r="N512" s="26"/>
      <c r="O512" s="26">
        <f>IFERROR(_xlfn.XLOOKUP(A512,'درآمد ناشی از تغییر قیمت  '!$A$7:$A$200,'درآمد ناشی از تغییر قیمت  '!$Q$7:$Q$200),0)</f>
        <v>-134475412</v>
      </c>
      <c r="P512" s="4"/>
      <c r="Q512" s="26">
        <v>-1494984</v>
      </c>
      <c r="R512" s="4"/>
      <c r="S512" s="4">
        <f t="shared" si="31"/>
        <v>-135970396</v>
      </c>
      <c r="T512" s="185"/>
      <c r="U512" s="77">
        <f t="shared" si="29"/>
        <v>-4.4889087301105382E-4</v>
      </c>
      <c r="Z512" s="66"/>
    </row>
    <row r="513" spans="1:26" s="179" customFormat="1" ht="30.75">
      <c r="A513" s="194" t="s">
        <v>532</v>
      </c>
      <c r="C513" s="26">
        <f>IFERROR(_xlfn.XLOOKUP(A513,'درآمد سود سهام'!$A$9:$A$9,'درآمد سود سهام'!$M$9:$M$9),0)</f>
        <v>0</v>
      </c>
      <c r="D513" s="4"/>
      <c r="E513" s="26">
        <f>IFERROR(_xlfn.XLOOKUP(A513,'درآمد ناشی از تغییر قیمت  '!$A$7:$A$200,'درآمد ناشی از تغییر قیمت  '!$I$7:$I$200),0)</f>
        <v>179124000</v>
      </c>
      <c r="F513" s="4"/>
      <c r="G513" s="26">
        <v>0</v>
      </c>
      <c r="H513" s="4"/>
      <c r="I513" s="4">
        <f t="shared" si="30"/>
        <v>179124000</v>
      </c>
      <c r="K513" s="77">
        <f t="shared" si="28"/>
        <v>4.0558445090465977E-3</v>
      </c>
      <c r="M513" s="26">
        <f>IFERROR(_xlfn.XLOOKUP(K513,'درآمد سود سهام'!$A$9:$A$9,'درآمد سود سهام'!$M$9:$M$9),0)</f>
        <v>0</v>
      </c>
      <c r="N513" s="26"/>
      <c r="O513" s="26">
        <f>IFERROR(_xlfn.XLOOKUP(A513,'درآمد ناشی از تغییر قیمت  '!$A$7:$A$200,'درآمد ناشی از تغییر قیمت  '!$Q$7:$Q$200),0)</f>
        <v>178361000</v>
      </c>
      <c r="P513" s="4"/>
      <c r="Q513" s="26">
        <v>-319457</v>
      </c>
      <c r="R513" s="4"/>
      <c r="S513" s="4">
        <f t="shared" si="31"/>
        <v>178041543</v>
      </c>
      <c r="T513" s="185"/>
      <c r="U513" s="77">
        <f t="shared" si="29"/>
        <v>5.8778400314069164E-4</v>
      </c>
      <c r="Z513" s="66"/>
    </row>
    <row r="514" spans="1:26" s="179" customFormat="1" ht="30.75">
      <c r="A514" s="194" t="s">
        <v>533</v>
      </c>
      <c r="C514" s="26">
        <f>IFERROR(_xlfn.XLOOKUP(A514,'درآمد سود سهام'!$A$9:$A$9,'درآمد سود سهام'!$M$9:$M$9),0)</f>
        <v>0</v>
      </c>
      <c r="D514" s="4"/>
      <c r="E514" s="26">
        <f>IFERROR(_xlfn.XLOOKUP(A514,'درآمد ناشی از تغییر قیمت  '!$A$7:$A$200,'درآمد ناشی از تغییر قیمت  '!$I$7:$I$200),0)</f>
        <v>0</v>
      </c>
      <c r="F514" s="4"/>
      <c r="G514" s="26">
        <v>0</v>
      </c>
      <c r="H514" s="4"/>
      <c r="I514" s="4">
        <f t="shared" si="30"/>
        <v>0</v>
      </c>
      <c r="K514" s="77">
        <f t="shared" si="28"/>
        <v>0</v>
      </c>
      <c r="M514" s="26">
        <f>IFERROR(_xlfn.XLOOKUP(K514,'درآمد سود سهام'!$A$9:$A$9,'درآمد سود سهام'!$M$9:$M$9),0)</f>
        <v>0</v>
      </c>
      <c r="N514" s="26"/>
      <c r="O514" s="26">
        <f>IFERROR(_xlfn.XLOOKUP(A514,'درآمد ناشی از تغییر قیمت  '!$A$7:$A$200,'درآمد ناشی از تغییر قیمت  '!$Q$7:$Q$200),0)</f>
        <v>-513000</v>
      </c>
      <c r="P514" s="4"/>
      <c r="Q514" s="26">
        <v>-96034</v>
      </c>
      <c r="R514" s="4"/>
      <c r="S514" s="4">
        <f t="shared" si="31"/>
        <v>-609034</v>
      </c>
      <c r="T514" s="185"/>
      <c r="U514" s="77">
        <f t="shared" si="29"/>
        <v>-2.010656819396291E-6</v>
      </c>
      <c r="Y514" s="252"/>
      <c r="Z514" s="66"/>
    </row>
    <row r="515" spans="1:26" s="179" customFormat="1" ht="30.75">
      <c r="A515" s="194" t="s">
        <v>534</v>
      </c>
      <c r="C515" s="26">
        <f>IFERROR(_xlfn.XLOOKUP(A515,'درآمد سود سهام'!$A$9:$A$9,'درآمد سود سهام'!$M$9:$M$9),0)</f>
        <v>0</v>
      </c>
      <c r="D515" s="4"/>
      <c r="E515" s="26">
        <f>IFERROR(_xlfn.XLOOKUP(A515,'درآمد ناشی از تغییر قیمت  '!$A$7:$A$200,'درآمد ناشی از تغییر قیمت  '!$I$7:$I$200),0)</f>
        <v>114570000</v>
      </c>
      <c r="F515" s="4"/>
      <c r="G515" s="26">
        <v>0</v>
      </c>
      <c r="H515" s="4"/>
      <c r="I515" s="4">
        <f t="shared" si="30"/>
        <v>114570000</v>
      </c>
      <c r="K515" s="77">
        <f>I515/44164414982</f>
        <v>2.5941699906292218E-3</v>
      </c>
      <c r="M515" s="26">
        <f>IFERROR(_xlfn.XLOOKUP(K515,'درآمد سود سهام'!$A$9:$A$9,'درآمد سود سهام'!$M$9:$M$9),0)</f>
        <v>0</v>
      </c>
      <c r="N515" s="26"/>
      <c r="O515" s="26">
        <f>IFERROR(_xlfn.XLOOKUP(A515,'درآمد ناشی از تغییر قیمت  '!$A$7:$A$200,'درآمد ناشی از تغییر قیمت  '!$Q$7:$Q$200),0)</f>
        <v>114325000</v>
      </c>
      <c r="P515" s="4"/>
      <c r="Q515" s="26">
        <v>-284495</v>
      </c>
      <c r="R515" s="4"/>
      <c r="S515" s="4">
        <f t="shared" si="31"/>
        <v>114040505</v>
      </c>
      <c r="T515" s="185"/>
      <c r="U515" s="77">
        <f t="shared" si="29"/>
        <v>3.764918199405071E-4</v>
      </c>
      <c r="X515" s="252"/>
      <c r="Z515" s="66"/>
    </row>
    <row r="516" spans="1:26" s="179" customFormat="1" ht="30.75">
      <c r="A516" s="194" t="s">
        <v>535</v>
      </c>
      <c r="C516" s="26">
        <f>IFERROR(_xlfn.XLOOKUP(A516,'درآمد سود سهام'!$A$9:$A$9,'درآمد سود سهام'!$M$9:$M$9),0)</f>
        <v>0</v>
      </c>
      <c r="D516" s="4"/>
      <c r="E516" s="26">
        <f>IFERROR(_xlfn.XLOOKUP(A516,'درآمد ناشی از تغییر قیمت  '!$A$7:$A$200,'درآمد ناشی از تغییر قیمت  '!$I$7:$I$200),0)</f>
        <v>96444000</v>
      </c>
      <c r="F516" s="4"/>
      <c r="G516" s="26">
        <v>0</v>
      </c>
      <c r="H516" s="4"/>
      <c r="I516" s="4">
        <f t="shared" si="30"/>
        <v>96444000</v>
      </c>
      <c r="K516" s="77">
        <f>I516/44164414982</f>
        <v>2.1837490667386285E-3</v>
      </c>
      <c r="M516" s="26">
        <f>IFERROR(_xlfn.XLOOKUP(K516,'درآمد سود سهام'!$A$9:$A$9,'درآمد سود سهام'!$M$9:$M$9),0)</f>
        <v>0</v>
      </c>
      <c r="N516" s="26"/>
      <c r="O516" s="26">
        <f>IFERROR(_xlfn.XLOOKUP(A516,'درآمد ناشی از تغییر قیمت  '!$A$7:$A$200,'درآمد ناشی از تغییر قیمت  '!$Q$7:$Q$200),0)</f>
        <v>95916000</v>
      </c>
      <c r="P516" s="4"/>
      <c r="Q516" s="26">
        <v>-168755</v>
      </c>
      <c r="R516" s="4"/>
      <c r="S516" s="4">
        <f>Q516+O516+M516</f>
        <v>95747245</v>
      </c>
      <c r="T516" s="185"/>
      <c r="U516" s="77">
        <f>S516/302903008671</f>
        <v>3.1609869251578306E-4</v>
      </c>
      <c r="Y516" s="252"/>
      <c r="Z516" s="66"/>
    </row>
    <row r="517" spans="1:26" s="195" customFormat="1" ht="25.5" customHeight="1" thickBot="1">
      <c r="C517" s="87">
        <f>SUM(C11:C516)</f>
        <v>540891</v>
      </c>
      <c r="D517" s="89"/>
      <c r="E517" s="87">
        <f>SUM(E11:E516)</f>
        <v>-57849277302</v>
      </c>
      <c r="F517" s="89"/>
      <c r="G517" s="87">
        <f>SUM(G11:G516)</f>
        <v>111961453580</v>
      </c>
      <c r="H517" s="89"/>
      <c r="I517" s="87">
        <f>SUM(I11:I516)</f>
        <v>54112717169</v>
      </c>
      <c r="J517" s="196"/>
      <c r="K517" s="44">
        <f>SUM(K11:K516)</f>
        <v>1.2252560617197037</v>
      </c>
      <c r="M517" s="87">
        <f>SUM(M11:M516)</f>
        <v>26259362500</v>
      </c>
      <c r="N517" s="89"/>
      <c r="O517" s="87">
        <f>SUM(O11:O516)</f>
        <v>-22428161114</v>
      </c>
      <c r="P517" s="89"/>
      <c r="Q517" s="87">
        <f>SUM(Q11:Q516)</f>
        <v>122648073898</v>
      </c>
      <c r="R517" s="89"/>
      <c r="S517" s="87">
        <f>SUM(S11:S516)</f>
        <v>126479275284</v>
      </c>
      <c r="T517" s="196"/>
      <c r="U517" s="44">
        <f>SUM(U11:U516)</f>
        <v>0.41755701218991925</v>
      </c>
      <c r="Z517" s="228"/>
    </row>
    <row r="518" spans="1:26" ht="25.5" customHeight="1" thickTop="1">
      <c r="D518" s="4"/>
      <c r="F518" s="4"/>
      <c r="H518" s="4"/>
      <c r="J518" s="185"/>
      <c r="L518" s="179"/>
      <c r="N518" s="4"/>
      <c r="O518" s="197"/>
      <c r="P518" s="4"/>
      <c r="Q518" s="197"/>
      <c r="R518" s="4"/>
      <c r="S518" s="197"/>
      <c r="T518" s="197"/>
      <c r="Y518" s="253"/>
      <c r="Z518" s="229"/>
    </row>
    <row r="519" spans="1:26" ht="30.75">
      <c r="A519" s="194"/>
      <c r="C519" s="148"/>
      <c r="O519" s="201"/>
      <c r="Q519" s="201"/>
      <c r="Y519" s="253"/>
    </row>
    <row r="520" spans="1:26" ht="30.75">
      <c r="A520" s="194"/>
      <c r="C520" s="148"/>
      <c r="G520" s="217"/>
      <c r="H520" s="218"/>
      <c r="I520" s="66"/>
      <c r="M520" s="66"/>
      <c r="O520" s="66"/>
      <c r="Q520" s="66"/>
    </row>
    <row r="521" spans="1:26" ht="33">
      <c r="A521" s="194"/>
      <c r="C521" s="148"/>
      <c r="E521" s="208"/>
      <c r="G521" s="201"/>
      <c r="H521" s="218"/>
      <c r="I521" s="225"/>
      <c r="J521" s="226"/>
      <c r="M521" s="66"/>
      <c r="O521" s="66"/>
      <c r="Q521" s="66"/>
      <c r="U521" s="255"/>
      <c r="X521" s="233"/>
      <c r="Y521" s="233"/>
    </row>
    <row r="522" spans="1:26" ht="30.75">
      <c r="A522" s="194"/>
      <c r="C522" s="264"/>
      <c r="E522" s="264"/>
      <c r="G522" s="217"/>
      <c r="H522" s="218"/>
      <c r="I522" s="226"/>
      <c r="J522" s="225"/>
      <c r="O522" s="230"/>
      <c r="P522" s="32"/>
      <c r="Q522" s="32"/>
      <c r="S522" s="4"/>
      <c r="U522" s="255"/>
      <c r="X522" s="233"/>
      <c r="Y522" s="233"/>
    </row>
    <row r="523" spans="1:26" ht="30.75">
      <c r="C523" s="148"/>
      <c r="E523" s="264"/>
      <c r="G523" s="201"/>
      <c r="H523" s="218"/>
      <c r="I523" s="218"/>
      <c r="O523" s="231"/>
      <c r="Q523" s="201"/>
      <c r="S523" s="226"/>
      <c r="U523" s="255"/>
      <c r="X523" s="234"/>
      <c r="Y523" s="234"/>
    </row>
    <row r="524" spans="1:26" ht="30.75">
      <c r="C524" s="148"/>
      <c r="E524" s="264"/>
      <c r="F524" s="264"/>
      <c r="G524" s="265"/>
      <c r="H524" s="218"/>
      <c r="I524" s="217"/>
      <c r="O524" s="232"/>
      <c r="Q524" s="201"/>
      <c r="S524" s="226"/>
      <c r="U524" s="255"/>
      <c r="X524" s="234"/>
      <c r="Y524" s="234"/>
    </row>
    <row r="525" spans="1:26" ht="30.75">
      <c r="C525" s="148"/>
      <c r="G525" s="201"/>
      <c r="H525" s="218"/>
      <c r="I525" s="218"/>
      <c r="Q525" s="201"/>
      <c r="S525" s="226"/>
      <c r="U525" s="256"/>
      <c r="X525" s="186"/>
      <c r="Y525" s="186"/>
    </row>
    <row r="526" spans="1:26" ht="30.75">
      <c r="C526" s="93"/>
      <c r="G526" s="201"/>
      <c r="H526" s="218"/>
      <c r="I526" s="218"/>
      <c r="Q526" s="201"/>
      <c r="S526" s="226"/>
      <c r="U526" s="257"/>
      <c r="V526" s="258"/>
      <c r="W526" s="258"/>
      <c r="X526" s="227"/>
    </row>
    <row r="527" spans="1:26" ht="27">
      <c r="C527" s="93"/>
      <c r="G527" s="201"/>
      <c r="H527" s="218"/>
      <c r="I527" s="217"/>
      <c r="Q527" s="201"/>
      <c r="S527" s="201"/>
      <c r="U527" s="257"/>
      <c r="V527" s="259"/>
      <c r="W527" s="258"/>
    </row>
    <row r="528" spans="1:26" ht="30.75">
      <c r="G528" s="201"/>
      <c r="H528" s="218"/>
      <c r="I528" s="217"/>
      <c r="S528" s="232"/>
      <c r="U528" s="254"/>
      <c r="V528" s="258"/>
      <c r="W528" s="258"/>
    </row>
    <row r="529" spans="7:23" ht="27">
      <c r="G529" s="201"/>
      <c r="H529" s="218"/>
      <c r="I529" s="217"/>
      <c r="U529" s="257"/>
      <c r="V529" s="259"/>
      <c r="W529" s="258"/>
    </row>
    <row r="530" spans="7:23" ht="27">
      <c r="G530" s="217"/>
      <c r="H530" s="218"/>
      <c r="I530" s="217"/>
      <c r="U530" s="257"/>
      <c r="V530" s="258"/>
      <c r="W530" s="258"/>
    </row>
    <row r="531" spans="7:23" ht="27">
      <c r="G531" s="201"/>
      <c r="H531" s="218"/>
      <c r="I531" s="218"/>
      <c r="U531" s="257"/>
      <c r="V531" s="259"/>
      <c r="W531" s="258"/>
    </row>
    <row r="532" spans="7:23" ht="27">
      <c r="G532" s="201"/>
      <c r="H532" s="218"/>
      <c r="I532" s="218"/>
      <c r="U532" s="254"/>
      <c r="V532" s="258"/>
      <c r="W532" s="258"/>
    </row>
    <row r="533" spans="7:23" ht="36">
      <c r="G533" s="219"/>
      <c r="H533" s="219"/>
      <c r="I533" s="219"/>
      <c r="U533" s="257"/>
      <c r="V533" s="259"/>
      <c r="W533" s="258"/>
    </row>
    <row r="534" spans="7:23" ht="27">
      <c r="U534" s="257"/>
      <c r="V534" s="259"/>
      <c r="W534" s="258"/>
    </row>
    <row r="535" spans="7:23" ht="27">
      <c r="U535" s="254"/>
      <c r="V535" s="258"/>
      <c r="W535" s="258"/>
    </row>
    <row r="536" spans="7:23" ht="27">
      <c r="U536" s="260"/>
      <c r="V536" s="260"/>
      <c r="W536" s="258"/>
    </row>
    <row r="537" spans="7:23" ht="27">
      <c r="U537" s="260"/>
      <c r="V537" s="258"/>
      <c r="W537" s="258"/>
    </row>
    <row r="538" spans="7:23" ht="27">
      <c r="U538" s="257"/>
      <c r="V538" s="258"/>
      <c r="W538" s="258"/>
    </row>
  </sheetData>
  <mergeCells count="23">
    <mergeCell ref="M7:U7"/>
    <mergeCell ref="C7:K7"/>
    <mergeCell ref="L8:L10"/>
    <mergeCell ref="A8:A10"/>
    <mergeCell ref="B8:B10"/>
    <mergeCell ref="D8:D10"/>
    <mergeCell ref="F8:F10"/>
    <mergeCell ref="A1:U1"/>
    <mergeCell ref="A2:U2"/>
    <mergeCell ref="A3:U3"/>
    <mergeCell ref="C8:C9"/>
    <mergeCell ref="E8:E9"/>
    <mergeCell ref="G8:G9"/>
    <mergeCell ref="M8:M9"/>
    <mergeCell ref="O8:O9"/>
    <mergeCell ref="Q8:Q9"/>
    <mergeCell ref="I8:K9"/>
    <mergeCell ref="S8:U9"/>
    <mergeCell ref="A5:U5"/>
    <mergeCell ref="N8:N10"/>
    <mergeCell ref="P8:P10"/>
    <mergeCell ref="R8:R10"/>
    <mergeCell ref="H8:H10"/>
  </mergeCells>
  <printOptions horizontalCentered="1"/>
  <pageMargins left="0.25" right="0.25" top="0.75" bottom="0.75" header="0.3" footer="0.3"/>
  <pageSetup paperSize="9" scale="3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E99F-D8A3-4856-86B0-FEE245113D13}">
  <sheetPr>
    <tabColor rgb="FF92D050"/>
    <pageSetUpPr fitToPage="1"/>
  </sheetPr>
  <dimension ref="A1:Z29"/>
  <sheetViews>
    <sheetView rightToLeft="1" view="pageBreakPreview" zoomScale="55" zoomScaleNormal="100" zoomScaleSheetLayoutView="55" workbookViewId="0">
      <pane ySplit="10" topLeftCell="A11" activePane="bottomLeft" state="frozen"/>
      <selection activeCell="E37" sqref="E37"/>
      <selection pane="bottomLeft" activeCell="H17" sqref="H17:M22"/>
    </sheetView>
  </sheetViews>
  <sheetFormatPr defaultColWidth="9.140625" defaultRowHeight="15"/>
  <cols>
    <col min="1" max="1" width="63" style="188" bestFit="1" customWidth="1"/>
    <col min="2" max="2" width="1.28515625" style="188" customWidth="1"/>
    <col min="3" max="3" width="31" style="32" bestFit="1" customWidth="1"/>
    <col min="4" max="4" width="1" style="188" customWidth="1"/>
    <col min="5" max="5" width="34" style="33" bestFit="1" customWidth="1"/>
    <col min="6" max="6" width="1.42578125" style="33" customWidth="1"/>
    <col min="7" max="7" width="31.85546875" style="33" bestFit="1" customWidth="1"/>
    <col min="8" max="8" width="1" style="197" customWidth="1"/>
    <col min="9" max="9" width="34" style="197" bestFit="1" customWidth="1"/>
    <col min="10" max="10" width="2" style="197" customWidth="1"/>
    <col min="11" max="11" width="22.42578125" style="198" bestFit="1" customWidth="1"/>
    <col min="12" max="12" width="1.5703125" style="188" customWidth="1"/>
    <col min="13" max="13" width="29" style="32" bestFit="1" customWidth="1"/>
    <col min="14" max="14" width="0.85546875" style="32" customWidth="1"/>
    <col min="15" max="15" width="27.28515625" style="33" bestFit="1" customWidth="1"/>
    <col min="16" max="16" width="0.85546875" style="33" customWidth="1"/>
    <col min="17" max="17" width="31.85546875" style="33" bestFit="1" customWidth="1"/>
    <col min="18" max="18" width="0.85546875" style="33" customWidth="1"/>
    <col min="19" max="19" width="34" style="33" bestFit="1" customWidth="1"/>
    <col min="20" max="20" width="1.42578125" style="33" customWidth="1"/>
    <col min="21" max="21" width="33" style="198" bestFit="1" customWidth="1"/>
    <col min="22" max="23" width="9.140625" style="188"/>
    <col min="24" max="25" width="33" style="188" bestFit="1" customWidth="1"/>
    <col min="26" max="26" width="24" style="188" bestFit="1" customWidth="1"/>
    <col min="27" max="27" width="28.140625" style="188" bestFit="1" customWidth="1"/>
    <col min="28" max="16384" width="9.140625" style="188"/>
  </cols>
  <sheetData>
    <row r="1" spans="1:26" ht="27.75">
      <c r="A1" s="315" t="s">
        <v>68</v>
      </c>
      <c r="B1" s="315"/>
      <c r="C1" s="315"/>
      <c r="D1" s="315"/>
      <c r="E1" s="315"/>
      <c r="F1" s="315"/>
      <c r="G1" s="315"/>
      <c r="H1" s="315"/>
      <c r="I1" s="315"/>
      <c r="J1" s="315"/>
      <c r="K1" s="315"/>
      <c r="L1" s="315"/>
      <c r="M1" s="315"/>
      <c r="N1" s="315"/>
      <c r="O1" s="315"/>
      <c r="P1" s="315"/>
      <c r="Q1" s="315"/>
      <c r="R1" s="315"/>
      <c r="S1" s="315"/>
      <c r="T1" s="315"/>
      <c r="U1" s="315"/>
    </row>
    <row r="2" spans="1:26" ht="27.75">
      <c r="A2" s="315" t="s">
        <v>43</v>
      </c>
      <c r="B2" s="315"/>
      <c r="C2" s="315"/>
      <c r="D2" s="315"/>
      <c r="E2" s="315"/>
      <c r="F2" s="315"/>
      <c r="G2" s="315"/>
      <c r="H2" s="315"/>
      <c r="I2" s="315"/>
      <c r="J2" s="315"/>
      <c r="K2" s="315"/>
      <c r="L2" s="315"/>
      <c r="M2" s="315"/>
      <c r="N2" s="315"/>
      <c r="O2" s="315"/>
      <c r="P2" s="315"/>
      <c r="Q2" s="315"/>
      <c r="R2" s="315"/>
      <c r="S2" s="315"/>
      <c r="T2" s="315"/>
      <c r="U2" s="315"/>
    </row>
    <row r="3" spans="1:26" ht="27.75">
      <c r="A3" s="315" t="s">
        <v>543</v>
      </c>
      <c r="B3" s="315"/>
      <c r="C3" s="315"/>
      <c r="D3" s="315"/>
      <c r="E3" s="315"/>
      <c r="F3" s="315"/>
      <c r="G3" s="315"/>
      <c r="H3" s="315"/>
      <c r="I3" s="315"/>
      <c r="J3" s="315"/>
      <c r="K3" s="315"/>
      <c r="L3" s="315"/>
      <c r="M3" s="315"/>
      <c r="N3" s="315"/>
      <c r="O3" s="315"/>
      <c r="P3" s="315"/>
      <c r="Q3" s="315"/>
      <c r="R3" s="315"/>
      <c r="S3" s="315"/>
      <c r="T3" s="315"/>
      <c r="U3" s="315"/>
    </row>
    <row r="5" spans="1:26" s="180" customFormat="1" ht="24.75">
      <c r="A5" s="295" t="s">
        <v>21</v>
      </c>
      <c r="B5" s="295"/>
      <c r="C5" s="295"/>
      <c r="D5" s="295"/>
      <c r="E5" s="295"/>
      <c r="F5" s="295"/>
      <c r="G5" s="295"/>
      <c r="H5" s="295"/>
      <c r="I5" s="295"/>
      <c r="J5" s="295"/>
      <c r="K5" s="295"/>
      <c r="L5" s="295"/>
      <c r="M5" s="295"/>
      <c r="N5" s="295"/>
      <c r="O5" s="295"/>
      <c r="P5" s="295"/>
      <c r="Q5" s="295"/>
      <c r="R5" s="295"/>
      <c r="S5" s="295"/>
      <c r="T5" s="295"/>
      <c r="U5" s="295"/>
    </row>
    <row r="6" spans="1:26" s="180" customFormat="1" ht="9.75" customHeight="1">
      <c r="C6" s="26"/>
      <c r="E6" s="28"/>
      <c r="F6" s="28"/>
      <c r="G6" s="28"/>
      <c r="H6" s="189"/>
      <c r="I6" s="189"/>
      <c r="J6" s="189"/>
      <c r="K6" s="136"/>
      <c r="M6" s="26"/>
      <c r="N6" s="26"/>
      <c r="O6" s="28"/>
      <c r="P6" s="28"/>
      <c r="Q6" s="28"/>
      <c r="R6" s="28"/>
      <c r="S6" s="28"/>
      <c r="T6" s="28"/>
      <c r="U6" s="136"/>
    </row>
    <row r="7" spans="1:26" s="180" customFormat="1" ht="27" customHeight="1" thickBot="1">
      <c r="A7" s="190"/>
      <c r="B7" s="191"/>
      <c r="C7" s="315" t="s">
        <v>544</v>
      </c>
      <c r="D7" s="315"/>
      <c r="E7" s="315"/>
      <c r="F7" s="315"/>
      <c r="G7" s="315"/>
      <c r="H7" s="315"/>
      <c r="I7" s="315"/>
      <c r="J7" s="315"/>
      <c r="K7" s="315"/>
      <c r="L7" s="191"/>
      <c r="M7" s="315" t="s">
        <v>705</v>
      </c>
      <c r="N7" s="315"/>
      <c r="O7" s="315"/>
      <c r="P7" s="315"/>
      <c r="Q7" s="315"/>
      <c r="R7" s="315"/>
      <c r="S7" s="315"/>
      <c r="T7" s="315"/>
      <c r="U7" s="315"/>
    </row>
    <row r="8" spans="1:26" s="134" customFormat="1" ht="24.75" customHeight="1">
      <c r="A8" s="330" t="s">
        <v>17</v>
      </c>
      <c r="B8" s="330"/>
      <c r="C8" s="316" t="s">
        <v>9</v>
      </c>
      <c r="D8" s="332"/>
      <c r="E8" s="318" t="s">
        <v>10</v>
      </c>
      <c r="F8" s="325"/>
      <c r="G8" s="318" t="s">
        <v>11</v>
      </c>
      <c r="H8" s="328"/>
      <c r="I8" s="320" t="s">
        <v>2</v>
      </c>
      <c r="J8" s="320"/>
      <c r="K8" s="320"/>
      <c r="L8" s="330"/>
      <c r="M8" s="316" t="s">
        <v>9</v>
      </c>
      <c r="N8" s="322"/>
      <c r="O8" s="318" t="s">
        <v>10</v>
      </c>
      <c r="P8" s="325"/>
      <c r="Q8" s="318" t="s">
        <v>11</v>
      </c>
      <c r="R8" s="325"/>
      <c r="S8" s="320" t="s">
        <v>2</v>
      </c>
      <c r="T8" s="320"/>
      <c r="U8" s="320"/>
    </row>
    <row r="9" spans="1:26" s="134" customFormat="1" ht="6" customHeight="1" thickBot="1">
      <c r="A9" s="330"/>
      <c r="B9" s="330"/>
      <c r="C9" s="317"/>
      <c r="D9" s="330"/>
      <c r="E9" s="319"/>
      <c r="F9" s="326"/>
      <c r="G9" s="319"/>
      <c r="H9" s="329"/>
      <c r="I9" s="321"/>
      <c r="J9" s="321"/>
      <c r="K9" s="321"/>
      <c r="L9" s="330"/>
      <c r="M9" s="317"/>
      <c r="N9" s="323"/>
      <c r="O9" s="319"/>
      <c r="P9" s="326"/>
      <c r="Q9" s="319"/>
      <c r="R9" s="326"/>
      <c r="S9" s="321"/>
      <c r="T9" s="321"/>
      <c r="U9" s="321"/>
    </row>
    <row r="10" spans="1:26" s="134" customFormat="1" ht="42.75" customHeight="1" thickBot="1">
      <c r="A10" s="331"/>
      <c r="B10" s="330"/>
      <c r="C10" s="29" t="s">
        <v>155</v>
      </c>
      <c r="D10" s="330"/>
      <c r="E10" s="30" t="s">
        <v>46</v>
      </c>
      <c r="F10" s="327"/>
      <c r="G10" s="30" t="s">
        <v>47</v>
      </c>
      <c r="H10" s="329"/>
      <c r="I10" s="192" t="s">
        <v>6</v>
      </c>
      <c r="J10" s="192"/>
      <c r="K10" s="193" t="s">
        <v>13</v>
      </c>
      <c r="L10" s="330"/>
      <c r="M10" s="29" t="s">
        <v>155</v>
      </c>
      <c r="N10" s="324"/>
      <c r="O10" s="30" t="s">
        <v>46</v>
      </c>
      <c r="P10" s="327"/>
      <c r="Q10" s="30" t="s">
        <v>47</v>
      </c>
      <c r="R10" s="327"/>
      <c r="S10" s="31" t="s">
        <v>6</v>
      </c>
      <c r="T10" s="31"/>
      <c r="U10" s="193" t="s">
        <v>13</v>
      </c>
    </row>
    <row r="11" spans="1:26" s="179" customFormat="1" ht="30.75">
      <c r="A11" s="194" t="s">
        <v>321</v>
      </c>
      <c r="C11" s="26">
        <f>IFERROR(_xlfn.XLOOKUP(A11,'درآمد سود سهام'!$A$9:$A$9,'درآمد سود سهام'!$M$9:$M$9),0)</f>
        <v>0</v>
      </c>
      <c r="D11" s="4"/>
      <c r="E11" s="26">
        <f>IFERROR(_xlfn.XLOOKUP(A11,'درآمد ناشی از تغییر قیمت  '!$A$7:$A$199,'درآمد ناشی از تغییر قیمت  '!$Q$7:$Q$199),)</f>
        <v>0</v>
      </c>
      <c r="F11" s="4"/>
      <c r="G11" s="26">
        <f>IFERROR(_xlfn.XLOOKUP(A11,'درآمد ناشی ازفروش'!$A$7:$A$258,'درآمد ناشی ازفروش'!$I$7:$I$258),0)</f>
        <v>0</v>
      </c>
      <c r="H11" s="4"/>
      <c r="I11" s="4">
        <f t="shared" ref="I11:I12" si="0">G11+E11+C11</f>
        <v>0</v>
      </c>
      <c r="K11" s="77">
        <f>I11/44164414982</f>
        <v>0</v>
      </c>
      <c r="M11" s="26">
        <f>IFERROR(_xlfn.XLOOKUP(K11,'درآمد سود سهام'!$A$9:$A$9,'درآمد سود سهام'!$M$9:$M$9),0)</f>
        <v>0</v>
      </c>
      <c r="N11" s="4"/>
      <c r="O11" s="26">
        <f>IFERROR(_xlfn.XLOOKUP(A11,'درآمد ناشی از تغییر قیمت  '!$A$7:$A$199,'درآمد ناشی از تغییر قیمت  '!$Q$7:$Q$199),)</f>
        <v>0</v>
      </c>
      <c r="P11" s="4"/>
      <c r="Q11" s="26">
        <v>-28293727</v>
      </c>
      <c r="R11" s="4"/>
      <c r="S11" s="4">
        <f>Q11+O11+M11</f>
        <v>-28293727</v>
      </c>
      <c r="T11" s="185"/>
      <c r="U11" s="77">
        <f>S11/302903008671</f>
        <v>-9.3408537353722388E-5</v>
      </c>
    </row>
    <row r="12" spans="1:26" s="179" customFormat="1" ht="30.75">
      <c r="A12" s="194" t="s">
        <v>322</v>
      </c>
      <c r="C12" s="26">
        <f>IFERROR(_xlfn.XLOOKUP(A12,'درآمد سود سهام'!$A$9:$A$9,'درآمد سود سهام'!$M$9:$M$9),0)</f>
        <v>0</v>
      </c>
      <c r="D12" s="4"/>
      <c r="E12" s="26">
        <f>IFERROR(_xlfn.XLOOKUP(A12,'درآمد ناشی از تغییر قیمت  '!$A$7:$A$199,'درآمد ناشی از تغییر قیمت  '!$Q$7:$Q$199),)</f>
        <v>0</v>
      </c>
      <c r="F12" s="4"/>
      <c r="G12" s="26">
        <f>IFERROR(_xlfn.XLOOKUP(A12,'درآمد ناشی ازفروش'!$A$7:$A$258,'درآمد ناشی ازفروش'!$I$7:$I$258),0)</f>
        <v>0</v>
      </c>
      <c r="H12" s="4"/>
      <c r="I12" s="4">
        <f t="shared" si="0"/>
        <v>0</v>
      </c>
      <c r="K12" s="77">
        <f>I12/44164414982</f>
        <v>0</v>
      </c>
      <c r="M12" s="26">
        <f>IFERROR(_xlfn.XLOOKUP(K12,'درآمد سود سهام'!$A$9:$A$9,'درآمد سود سهام'!$M$9:$M$9),0)</f>
        <v>0</v>
      </c>
      <c r="N12" s="4"/>
      <c r="O12" s="26">
        <f>IFERROR(_xlfn.XLOOKUP(A12,'درآمد ناشی از تغییر قیمت  '!$A$7:$A$199,'درآمد ناشی از تغییر قیمت  '!$Q$7:$Q$199),)</f>
        <v>0</v>
      </c>
      <c r="P12" s="4"/>
      <c r="Q12" s="26">
        <v>280906557</v>
      </c>
      <c r="R12" s="4"/>
      <c r="S12" s="4">
        <f>Q12+O12+M12</f>
        <v>280906557</v>
      </c>
      <c r="T12" s="185"/>
      <c r="U12" s="77">
        <f>S12/302903008671</f>
        <v>9.2738120440760761E-4</v>
      </c>
    </row>
    <row r="13" spans="1:26" s="195" customFormat="1" ht="25.5" customHeight="1" thickBot="1">
      <c r="C13" s="87"/>
      <c r="D13" s="89"/>
      <c r="E13" s="87">
        <f>SUM(E11:E12)</f>
        <v>0</v>
      </c>
      <c r="F13" s="89"/>
      <c r="G13" s="87">
        <f>SUM(G11:G12)</f>
        <v>0</v>
      </c>
      <c r="H13" s="89"/>
      <c r="I13" s="87">
        <f>SUM(I11:I12)</f>
        <v>0</v>
      </c>
      <c r="J13" s="196"/>
      <c r="K13" s="44">
        <f>SUM(K11:K12)</f>
        <v>0</v>
      </c>
      <c r="M13" s="87"/>
      <c r="N13" s="89"/>
      <c r="O13" s="87">
        <f>SUM(O11:O12)</f>
        <v>0</v>
      </c>
      <c r="P13" s="89"/>
      <c r="Q13" s="87">
        <f>SUM(Q11:Q12)</f>
        <v>252612830</v>
      </c>
      <c r="R13" s="89"/>
      <c r="S13" s="87">
        <f>SUM(S11:S12)</f>
        <v>252612830</v>
      </c>
      <c r="T13" s="196"/>
      <c r="U13" s="44">
        <f>SUM(U11:U12)</f>
        <v>8.3397266705388521E-4</v>
      </c>
      <c r="Z13" s="228"/>
    </row>
    <row r="14" spans="1:26" ht="25.5" customHeight="1" thickTop="1">
      <c r="D14" s="4"/>
      <c r="F14" s="4"/>
      <c r="H14" s="4"/>
      <c r="J14" s="185"/>
      <c r="L14" s="179"/>
      <c r="N14" s="4"/>
      <c r="O14" s="197"/>
      <c r="P14" s="4"/>
      <c r="Q14" s="197"/>
      <c r="R14" s="4"/>
      <c r="S14" s="197"/>
      <c r="T14" s="197"/>
      <c r="Z14" s="229"/>
    </row>
    <row r="15" spans="1:26" ht="30.75">
      <c r="A15" s="194"/>
      <c r="C15" s="148"/>
      <c r="O15" s="201"/>
      <c r="Q15" s="201"/>
    </row>
    <row r="16" spans="1:26" ht="30.75">
      <c r="A16" s="194"/>
      <c r="C16" s="148"/>
      <c r="G16" s="217"/>
      <c r="H16" s="218"/>
      <c r="I16" s="66"/>
      <c r="M16" s="66"/>
      <c r="O16" s="66"/>
      <c r="Q16" s="66"/>
    </row>
    <row r="17" spans="1:25" ht="33">
      <c r="A17" s="194"/>
      <c r="C17" s="148"/>
      <c r="E17" s="208"/>
      <c r="G17" s="201"/>
      <c r="H17" s="218"/>
      <c r="I17" s="225"/>
      <c r="J17" s="226"/>
      <c r="K17" s="246"/>
      <c r="M17" s="66"/>
      <c r="O17" s="66"/>
      <c r="Q17" s="66"/>
      <c r="X17" s="233"/>
      <c r="Y17" s="233"/>
    </row>
    <row r="18" spans="1:25" ht="30.75">
      <c r="A18" s="194"/>
      <c r="C18" s="148"/>
      <c r="G18" s="217"/>
      <c r="H18" s="218"/>
      <c r="I18" s="226"/>
      <c r="J18" s="225"/>
      <c r="K18" s="246"/>
      <c r="M18" s="66"/>
      <c r="O18" s="230"/>
      <c r="P18" s="32"/>
      <c r="Q18" s="32"/>
      <c r="S18" s="4"/>
      <c r="X18" s="233"/>
      <c r="Y18" s="233"/>
    </row>
    <row r="19" spans="1:25" ht="27">
      <c r="C19" s="148"/>
      <c r="G19" s="201"/>
      <c r="H19" s="218"/>
      <c r="I19" s="218"/>
      <c r="M19" s="66"/>
      <c r="O19" s="231"/>
      <c r="Q19" s="201"/>
      <c r="S19" s="226"/>
      <c r="X19" s="234"/>
      <c r="Y19" s="234"/>
    </row>
    <row r="20" spans="1:25" ht="33">
      <c r="C20" s="148"/>
      <c r="G20" s="217"/>
      <c r="H20" s="218"/>
      <c r="I20" s="217"/>
      <c r="M20" s="236"/>
      <c r="O20" s="232"/>
      <c r="Q20" s="201"/>
      <c r="S20" s="226"/>
      <c r="X20" s="234"/>
      <c r="Y20" s="234"/>
    </row>
    <row r="21" spans="1:25" ht="30.75">
      <c r="C21" s="148"/>
      <c r="G21" s="201"/>
      <c r="H21" s="218"/>
      <c r="I21" s="218"/>
      <c r="M21" s="66"/>
      <c r="Q21" s="201"/>
      <c r="S21" s="226"/>
      <c r="X21" s="186"/>
      <c r="Y21" s="186"/>
    </row>
    <row r="22" spans="1:25" ht="30.75">
      <c r="C22" s="93"/>
      <c r="G22" s="201"/>
      <c r="H22" s="218"/>
      <c r="I22" s="218"/>
      <c r="M22" s="237"/>
      <c r="Q22" s="201"/>
      <c r="S22" s="226"/>
      <c r="X22" s="227"/>
    </row>
    <row r="23" spans="1:25" ht="27">
      <c r="C23" s="93"/>
      <c r="G23" s="201"/>
      <c r="H23" s="218"/>
      <c r="I23" s="217"/>
      <c r="Q23" s="201"/>
      <c r="S23" s="201"/>
    </row>
    <row r="24" spans="1:25" ht="30.75">
      <c r="G24" s="201"/>
      <c r="H24" s="218"/>
      <c r="I24" s="217"/>
      <c r="S24" s="232"/>
    </row>
    <row r="25" spans="1:25" ht="27">
      <c r="G25" s="201"/>
      <c r="H25" s="218"/>
      <c r="I25" s="217"/>
    </row>
    <row r="26" spans="1:25" ht="27">
      <c r="G26" s="217"/>
      <c r="H26" s="218"/>
      <c r="I26" s="217"/>
    </row>
    <row r="27" spans="1:25" ht="27">
      <c r="G27" s="201"/>
      <c r="H27" s="218"/>
      <c r="I27" s="218"/>
    </row>
    <row r="28" spans="1:25" ht="27">
      <c r="G28" s="201"/>
      <c r="H28" s="218"/>
      <c r="I28" s="218"/>
    </row>
    <row r="29" spans="1:25" ht="36">
      <c r="G29" s="219"/>
      <c r="H29" s="219"/>
      <c r="I29" s="219"/>
    </row>
  </sheetData>
  <mergeCells count="23">
    <mergeCell ref="O8:O9"/>
    <mergeCell ref="P8:P10"/>
    <mergeCell ref="Q8:Q9"/>
    <mergeCell ref="R8:R10"/>
    <mergeCell ref="S8:U9"/>
    <mergeCell ref="N8:N10"/>
    <mergeCell ref="A8:A10"/>
    <mergeCell ref="B8:B10"/>
    <mergeCell ref="C8:C9"/>
    <mergeCell ref="D8:D10"/>
    <mergeCell ref="E8:E9"/>
    <mergeCell ref="F8:F10"/>
    <mergeCell ref="G8:G9"/>
    <mergeCell ref="H8:H10"/>
    <mergeCell ref="I8:K9"/>
    <mergeCell ref="L8:L10"/>
    <mergeCell ref="M8:M9"/>
    <mergeCell ref="A1:U1"/>
    <mergeCell ref="A2:U2"/>
    <mergeCell ref="A3:U3"/>
    <mergeCell ref="A5:U5"/>
    <mergeCell ref="C7:K7"/>
    <mergeCell ref="M7:U7"/>
  </mergeCells>
  <printOptions horizontalCentered="1"/>
  <pageMargins left="0.25" right="0.25" top="0.75" bottom="0.75" header="0.3" footer="0.3"/>
  <pageSetup paperSize="9"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AA39"/>
  <sheetViews>
    <sheetView rightToLeft="1" view="pageBreakPreview" zoomScale="85" zoomScaleNormal="100" zoomScaleSheetLayoutView="85" workbookViewId="0">
      <selection activeCell="A28" sqref="A28:U40"/>
    </sheetView>
  </sheetViews>
  <sheetFormatPr defaultColWidth="9.140625" defaultRowHeight="21.75"/>
  <cols>
    <col min="1" max="1" width="39.42578125" style="115" bestFit="1" customWidth="1"/>
    <col min="2" max="2" width="0.42578125" style="115" customWidth="1"/>
    <col min="3" max="3" width="16.85546875" style="115" bestFit="1" customWidth="1"/>
    <col min="4" max="4" width="0.28515625" style="115" customWidth="1"/>
    <col min="5" max="5" width="25.140625" style="115" customWidth="1"/>
    <col min="6" max="6" width="0.28515625" style="115" customWidth="1"/>
    <col min="7" max="7" width="18.28515625" style="115" bestFit="1" customWidth="1"/>
    <col min="8" max="8" width="0.42578125" style="115" customWidth="1"/>
    <col min="9" max="9" width="25.140625" style="115" bestFit="1" customWidth="1"/>
    <col min="10" max="10" width="0.5703125" style="115" customWidth="1"/>
    <col min="11" max="11" width="18.28515625" style="115" bestFit="1" customWidth="1"/>
    <col min="12" max="12" width="0.7109375" style="115" customWidth="1"/>
    <col min="13" max="13" width="25.140625" style="115" bestFit="1" customWidth="1"/>
    <col min="14" max="14" width="0.42578125" style="115" customWidth="1"/>
    <col min="15" max="15" width="27.28515625" style="115" customWidth="1"/>
    <col min="16" max="16" width="0.28515625" style="115" customWidth="1"/>
    <col min="17" max="17" width="25.140625" style="115" bestFit="1" customWidth="1"/>
    <col min="18" max="18" width="13.7109375" style="115" bestFit="1" customWidth="1"/>
    <col min="19" max="26" width="9.140625" style="115"/>
    <col min="27" max="27" width="32.5703125" style="115" customWidth="1"/>
    <col min="28" max="16384" width="9.140625" style="115"/>
  </cols>
  <sheetData>
    <row r="1" spans="1:27" ht="21" customHeight="1">
      <c r="A1" s="266" t="s">
        <v>68</v>
      </c>
      <c r="B1" s="266"/>
      <c r="C1" s="266"/>
      <c r="D1" s="266"/>
      <c r="E1" s="266"/>
      <c r="F1" s="266"/>
      <c r="G1" s="266"/>
      <c r="H1" s="266"/>
      <c r="I1" s="266"/>
      <c r="J1" s="266"/>
      <c r="K1" s="266"/>
      <c r="L1" s="266"/>
      <c r="M1" s="266"/>
      <c r="N1" s="266"/>
      <c r="O1" s="266"/>
      <c r="P1" s="266"/>
      <c r="Q1" s="266"/>
    </row>
    <row r="2" spans="1:27" ht="18" customHeight="1">
      <c r="A2" s="266" t="s">
        <v>43</v>
      </c>
      <c r="B2" s="266"/>
      <c r="C2" s="266"/>
      <c r="D2" s="266"/>
      <c r="E2" s="266"/>
      <c r="F2" s="266"/>
      <c r="G2" s="266"/>
      <c r="H2" s="266"/>
      <c r="I2" s="266"/>
      <c r="J2" s="266"/>
      <c r="K2" s="266"/>
      <c r="L2" s="266"/>
      <c r="M2" s="266"/>
      <c r="N2" s="266"/>
      <c r="O2" s="266"/>
      <c r="P2" s="266"/>
      <c r="Q2" s="266"/>
    </row>
    <row r="3" spans="1:27" ht="19.5" customHeight="1">
      <c r="A3" s="266" t="s">
        <v>543</v>
      </c>
      <c r="B3" s="266"/>
      <c r="C3" s="266"/>
      <c r="D3" s="266"/>
      <c r="E3" s="266"/>
      <c r="F3" s="266"/>
      <c r="G3" s="266"/>
      <c r="H3" s="266"/>
      <c r="I3" s="266"/>
      <c r="J3" s="266"/>
      <c r="K3" s="266"/>
      <c r="L3" s="266"/>
      <c r="M3" s="266"/>
      <c r="N3" s="266"/>
      <c r="O3" s="266"/>
      <c r="P3" s="266"/>
      <c r="Q3" s="266"/>
    </row>
    <row r="4" spans="1:27">
      <c r="A4" s="303" t="s">
        <v>22</v>
      </c>
      <c r="B4" s="303"/>
      <c r="C4" s="303"/>
      <c r="D4" s="303"/>
      <c r="E4" s="303"/>
      <c r="F4" s="303"/>
      <c r="G4" s="303"/>
      <c r="H4" s="303"/>
      <c r="I4" s="303"/>
      <c r="J4" s="303"/>
      <c r="K4" s="303"/>
      <c r="L4" s="303"/>
      <c r="M4" s="303"/>
      <c r="N4" s="303"/>
      <c r="O4" s="303"/>
      <c r="P4" s="303"/>
      <c r="Q4" s="303"/>
    </row>
    <row r="5" spans="1:27" ht="4.5" customHeight="1">
      <c r="A5" s="112"/>
      <c r="B5" s="112"/>
      <c r="C5" s="112"/>
      <c r="D5" s="112"/>
      <c r="E5" s="112"/>
      <c r="F5" s="112"/>
      <c r="G5" s="112"/>
      <c r="H5" s="112"/>
      <c r="I5" s="112"/>
      <c r="J5" s="112"/>
      <c r="K5" s="112"/>
      <c r="L5" s="112"/>
      <c r="M5" s="112"/>
      <c r="N5" s="112"/>
      <c r="O5" s="112"/>
      <c r="P5" s="112"/>
      <c r="Q5" s="112"/>
    </row>
    <row r="6" spans="1:27" ht="22.5" customHeight="1" thickBot="1">
      <c r="A6" s="150"/>
      <c r="B6" s="151"/>
      <c r="C6" s="266" t="str">
        <f>'درآمد سرمایه گذاری در سهام '!C7</f>
        <v>1405/02/31</v>
      </c>
      <c r="D6" s="266"/>
      <c r="E6" s="266"/>
      <c r="F6" s="266"/>
      <c r="G6" s="266"/>
      <c r="H6" s="266"/>
      <c r="I6" s="266"/>
      <c r="J6" s="153"/>
      <c r="K6" s="335" t="str">
        <f>'درآمد سرمایه گذاری در سهام '!M7</f>
        <v>از ابتدای سال مالی تا پایان اردیبهشت  ماه</v>
      </c>
      <c r="L6" s="335"/>
      <c r="M6" s="335"/>
      <c r="N6" s="335"/>
      <c r="O6" s="335"/>
      <c r="P6" s="335"/>
      <c r="Q6" s="335"/>
    </row>
    <row r="7" spans="1:27" ht="15.75" customHeight="1">
      <c r="A7" s="337"/>
      <c r="B7" s="338"/>
      <c r="C7" s="333" t="s">
        <v>12</v>
      </c>
      <c r="D7" s="333"/>
      <c r="E7" s="333" t="s">
        <v>10</v>
      </c>
      <c r="F7" s="307"/>
      <c r="G7" s="333" t="s">
        <v>11</v>
      </c>
      <c r="H7" s="337"/>
      <c r="I7" s="333" t="s">
        <v>2</v>
      </c>
      <c r="J7" s="154"/>
      <c r="K7" s="333" t="s">
        <v>12</v>
      </c>
      <c r="L7" s="333"/>
      <c r="M7" s="333" t="s">
        <v>10</v>
      </c>
      <c r="N7" s="307"/>
      <c r="O7" s="333" t="s">
        <v>11</v>
      </c>
      <c r="P7" s="337"/>
      <c r="Q7" s="333" t="s">
        <v>2</v>
      </c>
    </row>
    <row r="8" spans="1:27" ht="12" customHeight="1">
      <c r="A8" s="338"/>
      <c r="B8" s="338"/>
      <c r="C8" s="334"/>
      <c r="D8" s="334"/>
      <c r="E8" s="334"/>
      <c r="F8" s="336"/>
      <c r="G8" s="334"/>
      <c r="H8" s="338"/>
      <c r="I8" s="334"/>
      <c r="J8" s="154"/>
      <c r="K8" s="334"/>
      <c r="L8" s="334"/>
      <c r="M8" s="334"/>
      <c r="N8" s="336"/>
      <c r="O8" s="334"/>
      <c r="P8" s="338"/>
      <c r="Q8" s="334"/>
    </row>
    <row r="9" spans="1:27" ht="14.25" customHeight="1" thickBot="1">
      <c r="A9" s="338"/>
      <c r="B9" s="338"/>
      <c r="C9" s="152" t="s">
        <v>49</v>
      </c>
      <c r="D9" s="334"/>
      <c r="E9" s="152" t="s">
        <v>46</v>
      </c>
      <c r="F9" s="336"/>
      <c r="G9" s="152" t="s">
        <v>47</v>
      </c>
      <c r="H9" s="338"/>
      <c r="I9" s="339"/>
      <c r="J9" s="155"/>
      <c r="K9" s="152" t="s">
        <v>49</v>
      </c>
      <c r="L9" s="334"/>
      <c r="M9" s="152" t="s">
        <v>46</v>
      </c>
      <c r="N9" s="336"/>
      <c r="O9" s="152" t="s">
        <v>47</v>
      </c>
      <c r="P9" s="338"/>
      <c r="Q9" s="339"/>
    </row>
    <row r="10" spans="1:27" ht="21" customHeight="1">
      <c r="A10" s="169" t="s">
        <v>72</v>
      </c>
      <c r="B10" s="1"/>
      <c r="C10" s="26">
        <f>IFERROR(_xlfn.XLOOKUP(A10,'سود اوراق بهادار'!$A$8,'سود اوراق بهادار'!$L$8),0)</f>
        <v>0</v>
      </c>
      <c r="D10" s="13"/>
      <c r="E10" s="26">
        <f>IFERROR(_xlfn.XLOOKUP(A10,'درآمد ناشی از تغییر قیمت  '!$A$26:$A$37,'درآمد ناشی از تغییر قیمت  '!$I$26:$I$37),0)</f>
        <v>0</v>
      </c>
      <c r="F10" s="13"/>
      <c r="G10" s="26">
        <f>IFERROR(_xlfn.XLOOKUP(A10,'درآمد ناشی ازفروش'!$A$31:$A$40,'درآمد ناشی ازفروش'!$I$31:$I$40),0)</f>
        <v>0</v>
      </c>
      <c r="H10" s="13"/>
      <c r="I10" s="26">
        <f>G10+E10+C10</f>
        <v>0</v>
      </c>
      <c r="J10" s="13">
        <v>14650961945</v>
      </c>
      <c r="K10" s="26">
        <f>IFERROR(_xlfn.XLOOKUP(A10,'سود اوراق بهادار'!$A$8,'سود اوراق بهادار'!$R$8),0)</f>
        <v>0</v>
      </c>
      <c r="L10" s="13">
        <v>27209000</v>
      </c>
      <c r="M10" s="26">
        <f>IFERROR(_xlfn.XLOOKUP(A10,'درآمد ناشی از تغییر قیمت  '!$A$26:$A$37,'درآمد ناشی از تغییر قیمت  '!$Q$26:$Q$37),0)</f>
        <v>0</v>
      </c>
      <c r="N10" s="26"/>
      <c r="O10" s="26">
        <f>IFERROR(_xlfn.XLOOKUP(A10,'درآمد ناشی ازفروش'!$A$31:$A$40,'درآمد ناشی ازفروش'!$Q$31:$Q$40),0)</f>
        <v>3870558326</v>
      </c>
      <c r="P10" s="13"/>
      <c r="Q10" s="26">
        <f>O10+M10+K10</f>
        <v>3870558326</v>
      </c>
    </row>
    <row r="11" spans="1:27" ht="21" customHeight="1">
      <c r="A11" s="169" t="s">
        <v>136</v>
      </c>
      <c r="B11" s="1"/>
      <c r="C11" s="26">
        <f>IFERROR(_xlfn.XLOOKUP(A11,'سود اوراق بهادار'!$A$8,'سود اوراق بهادار'!$L$8),0)</f>
        <v>0</v>
      </c>
      <c r="D11" s="13"/>
      <c r="E11" s="26">
        <f>IFERROR(_xlfn.XLOOKUP(A11,'درآمد ناشی از تغییر قیمت  '!$A$26:$A$37,'درآمد ناشی از تغییر قیمت  '!$I$26:$I$37),0)</f>
        <v>0</v>
      </c>
      <c r="F11" s="13"/>
      <c r="G11" s="26">
        <f>IFERROR(_xlfn.XLOOKUP(A11,'درآمد ناشی ازفروش'!$A$31:$A$40,'درآمد ناشی ازفروش'!$I$31:$I$40),0)</f>
        <v>0</v>
      </c>
      <c r="H11" s="13"/>
      <c r="I11" s="26">
        <f t="shared" ref="I11:I24" si="0">G11+E11+C11</f>
        <v>0</v>
      </c>
      <c r="J11" s="13">
        <v>2327098484</v>
      </c>
      <c r="K11" s="26">
        <f>IFERROR(_xlfn.XLOOKUP(A11,'سود اوراق بهادار'!$A$8,'سود اوراق بهادار'!$R$8),0)</f>
        <v>0</v>
      </c>
      <c r="L11" s="13">
        <v>0</v>
      </c>
      <c r="M11" s="26">
        <f>IFERROR(_xlfn.XLOOKUP(A11,'درآمد ناشی از تغییر قیمت  '!$A$26:$A$37,'درآمد ناشی از تغییر قیمت  '!$Q$26:$Q$37),0)</f>
        <v>0</v>
      </c>
      <c r="N11" s="13"/>
      <c r="O11" s="26">
        <f>IFERROR(_xlfn.XLOOKUP(A11,'درآمد ناشی ازفروش'!$A$31:$A$40,'درآمد ناشی ازفروش'!$Q$31:$Q$40),0)</f>
        <v>373711299</v>
      </c>
      <c r="P11" s="13"/>
      <c r="Q11" s="26">
        <f t="shared" ref="Q11:Q24" si="1">O11+M11+K11</f>
        <v>373711299</v>
      </c>
      <c r="AA11" s="121"/>
    </row>
    <row r="12" spans="1:27" ht="21" customHeight="1">
      <c r="A12" s="169" t="s">
        <v>70</v>
      </c>
      <c r="B12" s="1"/>
      <c r="C12" s="26">
        <f>IFERROR(_xlfn.XLOOKUP(A12,'سود اوراق بهادار'!$A$8,'سود اوراق بهادار'!$L$8),0)</f>
        <v>0</v>
      </c>
      <c r="D12" s="13"/>
      <c r="E12" s="26">
        <f>IFERROR(_xlfn.XLOOKUP(A12,'درآمد ناشی از تغییر قیمت  '!$A$26:$A$37,'درآمد ناشی از تغییر قیمت  '!$I$26:$I$37),0)</f>
        <v>-1989417212</v>
      </c>
      <c r="F12" s="13"/>
      <c r="G12" s="26">
        <f>IFERROR(_xlfn.XLOOKUP(A12,'درآمد ناشی ازفروش'!$A$31:$A$40,'درآمد ناشی ازفروش'!$I$31:$I$40),0)</f>
        <v>0</v>
      </c>
      <c r="H12" s="13"/>
      <c r="I12" s="26">
        <f t="shared" si="0"/>
        <v>-1989417212</v>
      </c>
      <c r="J12" s="13">
        <v>231330160</v>
      </c>
      <c r="K12" s="26">
        <f>IFERROR(_xlfn.XLOOKUP(A12,'سود اوراق بهادار'!$A$8,'سود اوراق بهادار'!$R$8),0)</f>
        <v>0</v>
      </c>
      <c r="L12" s="13">
        <v>0</v>
      </c>
      <c r="M12" s="26">
        <f>IFERROR(_xlfn.XLOOKUP(A12,'درآمد ناشی از تغییر قیمت  '!$A$26:$A$37,'درآمد ناشی از تغییر قیمت  '!$Q$26:$Q$37),0)</f>
        <v>1183760658</v>
      </c>
      <c r="N12" s="13"/>
      <c r="O12" s="26">
        <f>IFERROR(_xlfn.XLOOKUP(A12,'درآمد ناشی ازفروش'!$A$31:$A$40,'درآمد ناشی ازفروش'!$Q$31:$Q$40),0)</f>
        <v>0</v>
      </c>
      <c r="P12" s="13"/>
      <c r="Q12" s="26">
        <f t="shared" si="1"/>
        <v>1183760658</v>
      </c>
      <c r="AA12" s="121"/>
    </row>
    <row r="13" spans="1:27" ht="21" customHeight="1">
      <c r="A13" s="169" t="s">
        <v>105</v>
      </c>
      <c r="B13" s="1"/>
      <c r="C13" s="26">
        <f>IFERROR(_xlfn.XLOOKUP(A13,'سود اوراق بهادار'!$A$8,'سود اوراق بهادار'!$L$8),0)</f>
        <v>0</v>
      </c>
      <c r="D13" s="13"/>
      <c r="E13" s="26">
        <f>IFERROR(_xlfn.XLOOKUP(A13,'درآمد ناشی از تغییر قیمت  '!$A$26:$A$37,'درآمد ناشی از تغییر قیمت  '!$I$26:$I$37),0)</f>
        <v>-740022393</v>
      </c>
      <c r="F13" s="13"/>
      <c r="G13" s="26">
        <f>IFERROR(_xlfn.XLOOKUP(A13,'درآمد ناشی ازفروش'!$A$31:$A$40,'درآمد ناشی ازفروش'!$I$31:$I$40),0)</f>
        <v>0</v>
      </c>
      <c r="H13" s="13"/>
      <c r="I13" s="26">
        <f t="shared" si="0"/>
        <v>-740022393</v>
      </c>
      <c r="J13" s="13">
        <v>2284208374</v>
      </c>
      <c r="K13" s="26">
        <f>IFERROR(_xlfn.XLOOKUP(A13,'سود اوراق بهادار'!$A$8,'سود اوراق بهادار'!$R$8),0)</f>
        <v>0</v>
      </c>
      <c r="L13" s="13">
        <v>0</v>
      </c>
      <c r="M13" s="26">
        <f>IFERROR(_xlfn.XLOOKUP(A13,'درآمد ناشی از تغییر قیمت  '!$A$26:$A$37,'درآمد ناشی از تغییر قیمت  '!$Q$26:$Q$37),0)</f>
        <v>269367802</v>
      </c>
      <c r="N13" s="13"/>
      <c r="O13" s="26">
        <f>IFERROR(_xlfn.XLOOKUP(A13,'درآمد ناشی ازفروش'!$A$31:$A$40,'درآمد ناشی ازفروش'!$Q$31:$Q$40),0)</f>
        <v>0</v>
      </c>
      <c r="P13" s="13"/>
      <c r="Q13" s="26">
        <f t="shared" si="1"/>
        <v>269367802</v>
      </c>
      <c r="AA13" s="121"/>
    </row>
    <row r="14" spans="1:27" ht="21" customHeight="1">
      <c r="A14" s="169" t="s">
        <v>504</v>
      </c>
      <c r="B14" s="1"/>
      <c r="C14" s="26">
        <f>IFERROR(_xlfn.XLOOKUP(A14,'سود اوراق بهادار'!$A$8,'سود اوراق بهادار'!$L$8),0)</f>
        <v>0</v>
      </c>
      <c r="D14" s="13"/>
      <c r="E14" s="26">
        <f>IFERROR(_xlfn.XLOOKUP(A14,'درآمد ناشی از تغییر قیمت  '!$A$26:$A$37,'درآمد ناشی از تغییر قیمت  '!$I$26:$I$37),0)</f>
        <v>-843812927</v>
      </c>
      <c r="F14" s="13"/>
      <c r="G14" s="26">
        <f>IFERROR(_xlfn.XLOOKUP(A14,'درآمد ناشی ازفروش'!$A$31:$A$40,'درآمد ناشی ازفروش'!$I$31:$I$40),0)</f>
        <v>0</v>
      </c>
      <c r="H14" s="13"/>
      <c r="I14" s="26">
        <f t="shared" si="0"/>
        <v>-843812927</v>
      </c>
      <c r="J14" s="13">
        <v>638312738</v>
      </c>
      <c r="K14" s="26">
        <f>IFERROR(_xlfn.XLOOKUP(A14,'سود اوراق بهادار'!$A$8,'سود اوراق بهادار'!$R$8),0)</f>
        <v>0</v>
      </c>
      <c r="L14" s="13">
        <v>0</v>
      </c>
      <c r="M14" s="26">
        <f>IFERROR(_xlfn.XLOOKUP(A14,'درآمد ناشی از تغییر قیمت  '!$A$26:$A$37,'درآمد ناشی از تغییر قیمت  '!$Q$26:$Q$37),0)</f>
        <v>-34325121</v>
      </c>
      <c r="N14" s="13"/>
      <c r="O14" s="26">
        <f>IFERROR(_xlfn.XLOOKUP(A14,'درآمد ناشی ازفروش'!$A$31:$A$40,'درآمد ناشی ازفروش'!$Q$31:$Q$40),0)</f>
        <v>0</v>
      </c>
      <c r="P14" s="13"/>
      <c r="Q14" s="26">
        <f t="shared" si="1"/>
        <v>-34325121</v>
      </c>
      <c r="AA14" s="121"/>
    </row>
    <row r="15" spans="1:27" ht="21" customHeight="1">
      <c r="A15" s="169" t="s">
        <v>393</v>
      </c>
      <c r="B15" s="1"/>
      <c r="C15" s="26">
        <f>IFERROR(_xlfn.XLOOKUP(A15,'سود اوراق بهادار'!$A$8,'سود اوراق بهادار'!$L$8),0)</f>
        <v>0</v>
      </c>
      <c r="D15" s="13"/>
      <c r="E15" s="26">
        <f>IFERROR(_xlfn.XLOOKUP(A15,'درآمد ناشی از تغییر قیمت  '!$A$26:$A$37,'درآمد ناشی از تغییر قیمت  '!$I$26:$I$37),0)</f>
        <v>-374639177</v>
      </c>
      <c r="F15" s="13"/>
      <c r="G15" s="26">
        <f>IFERROR(_xlfn.XLOOKUP(A15,'درآمد ناشی ازفروش'!$A$31:$A$40,'درآمد ناشی ازفروش'!$I$31:$I$40),0)</f>
        <v>0</v>
      </c>
      <c r="H15" s="13"/>
      <c r="I15" s="26">
        <f t="shared" si="0"/>
        <v>-374639177</v>
      </c>
      <c r="J15" s="13">
        <v>7445253601</v>
      </c>
      <c r="K15" s="26">
        <f>IFERROR(_xlfn.XLOOKUP(A15,'سود اوراق بهادار'!$A$8,'سود اوراق بهادار'!$R$8),0)</f>
        <v>0</v>
      </c>
      <c r="L15" s="13">
        <v>0</v>
      </c>
      <c r="M15" s="26">
        <f>IFERROR(_xlfn.XLOOKUP(A15,'درآمد ناشی از تغییر قیمت  '!$A$26:$A$37,'درآمد ناشی از تغییر قیمت  '!$Q$26:$Q$37),0)</f>
        <v>168079945</v>
      </c>
      <c r="N15" s="13"/>
      <c r="O15" s="26">
        <f>IFERROR(_xlfn.XLOOKUP(A15,'درآمد ناشی ازفروش'!$A$31:$A$40,'درآمد ناشی ازفروش'!$Q$31:$Q$40),0)</f>
        <v>0</v>
      </c>
      <c r="P15" s="13"/>
      <c r="Q15" s="26">
        <f t="shared" si="1"/>
        <v>168079945</v>
      </c>
      <c r="AA15" s="121"/>
    </row>
    <row r="16" spans="1:27" ht="21" customHeight="1">
      <c r="A16" s="169" t="s">
        <v>394</v>
      </c>
      <c r="B16" s="1"/>
      <c r="C16" s="26">
        <f>IFERROR(_xlfn.XLOOKUP(A16,'سود اوراق بهادار'!$A$8,'سود اوراق بهادار'!$L$8),0)</f>
        <v>0</v>
      </c>
      <c r="D16" s="13"/>
      <c r="E16" s="26">
        <f>IFERROR(_xlfn.XLOOKUP(A16,'درآمد ناشی از تغییر قیمت  '!$A$26:$A$37,'درآمد ناشی از تغییر قیمت  '!$I$26:$I$37),0)</f>
        <v>-2201759392</v>
      </c>
      <c r="F16" s="13"/>
      <c r="G16" s="26">
        <f>IFERROR(_xlfn.XLOOKUP(A16,'درآمد ناشی ازفروش'!$A$31:$A$40,'درآمد ناشی ازفروش'!$I$31:$I$40),0)</f>
        <v>0</v>
      </c>
      <c r="H16" s="13"/>
      <c r="I16" s="26">
        <f t="shared" si="0"/>
        <v>-2201759392</v>
      </c>
      <c r="J16" s="13">
        <v>2438335750</v>
      </c>
      <c r="K16" s="26">
        <f>IFERROR(_xlfn.XLOOKUP(A16,'سود اوراق بهادار'!$A$8,'سود اوراق بهادار'!$R$8),0)</f>
        <v>0</v>
      </c>
      <c r="L16" s="13">
        <v>0</v>
      </c>
      <c r="M16" s="26">
        <f>IFERROR(_xlfn.XLOOKUP(A16,'درآمد ناشی از تغییر قیمت  '!$A$26:$A$37,'درآمد ناشی از تغییر قیمت  '!$Q$26:$Q$37),0)</f>
        <v>217980857</v>
      </c>
      <c r="N16" s="13"/>
      <c r="O16" s="26">
        <f>IFERROR(_xlfn.XLOOKUP(A16,'درآمد ناشی ازفروش'!$A$31:$A$40,'درآمد ناشی ازفروش'!$Q$31:$Q$40),0)</f>
        <v>72090422</v>
      </c>
      <c r="P16" s="13"/>
      <c r="Q16" s="26">
        <f t="shared" si="1"/>
        <v>290071279</v>
      </c>
      <c r="AA16" s="121"/>
    </row>
    <row r="17" spans="1:27" ht="21" customHeight="1">
      <c r="A17" s="169" t="s">
        <v>106</v>
      </c>
      <c r="B17" s="1"/>
      <c r="C17" s="26">
        <f>IFERROR(_xlfn.XLOOKUP(A17,'سود اوراق بهادار'!$A$8,'سود اوراق بهادار'!$L$8),0)</f>
        <v>0</v>
      </c>
      <c r="D17" s="13"/>
      <c r="E17" s="26">
        <f>IFERROR(_xlfn.XLOOKUP(A17,'درآمد ناشی از تغییر قیمت  '!$A$26:$A$37,'درآمد ناشی از تغییر قیمت  '!$I$26:$I$37),0)</f>
        <v>0</v>
      </c>
      <c r="F17" s="13"/>
      <c r="G17" s="26">
        <f>IFERROR(_xlfn.XLOOKUP(A17,'درآمد ناشی ازفروش'!$A$31:$A$40,'درآمد ناشی ازفروش'!$I$31:$I$40),0)</f>
        <v>0</v>
      </c>
      <c r="H17" s="13"/>
      <c r="I17" s="26">
        <f t="shared" si="0"/>
        <v>0</v>
      </c>
      <c r="J17" s="13">
        <v>5499850</v>
      </c>
      <c r="K17" s="26">
        <f>IFERROR(_xlfn.XLOOKUP(A17,'سود اوراق بهادار'!$A$8,'سود اوراق بهادار'!$R$8),0)</f>
        <v>0</v>
      </c>
      <c r="L17" s="13">
        <v>0</v>
      </c>
      <c r="M17" s="26">
        <f>IFERROR(_xlfn.XLOOKUP(A17,'درآمد ناشی از تغییر قیمت  '!$A$26:$A$37,'درآمد ناشی از تغییر قیمت  '!$Q$26:$Q$37),0)</f>
        <v>0</v>
      </c>
      <c r="N17" s="13"/>
      <c r="O17" s="26">
        <f>IFERROR(_xlfn.XLOOKUP(A17,'درآمد ناشی ازفروش'!$A$31:$A$40,'درآمد ناشی ازفروش'!$Q$31:$Q$40),0)</f>
        <v>984023009</v>
      </c>
      <c r="P17" s="13"/>
      <c r="Q17" s="26">
        <f t="shared" si="1"/>
        <v>984023009</v>
      </c>
      <c r="AA17" s="121"/>
    </row>
    <row r="18" spans="1:27" ht="21" customHeight="1">
      <c r="A18" s="169" t="s">
        <v>107</v>
      </c>
      <c r="B18" s="1"/>
      <c r="C18" s="26">
        <f>IFERROR(_xlfn.XLOOKUP(A18,'سود اوراق بهادار'!$A$8,'سود اوراق بهادار'!$L$8),0)</f>
        <v>0</v>
      </c>
      <c r="D18" s="13"/>
      <c r="E18" s="26">
        <f>IFERROR(_xlfn.XLOOKUP(A18,'درآمد ناشی از تغییر قیمت  '!$A$26:$A$37,'درآمد ناشی از تغییر قیمت  '!$I$26:$I$37),0)</f>
        <v>0</v>
      </c>
      <c r="F18" s="13"/>
      <c r="G18" s="26">
        <f>IFERROR(_xlfn.XLOOKUP(A18,'درآمد ناشی ازفروش'!$A$31:$A$40,'درآمد ناشی ازفروش'!$I$31:$I$40),0)</f>
        <v>0</v>
      </c>
      <c r="H18" s="13"/>
      <c r="I18" s="26">
        <f t="shared" si="0"/>
        <v>0</v>
      </c>
      <c r="J18" s="13">
        <v>145434838</v>
      </c>
      <c r="K18" s="26">
        <f>IFERROR(_xlfn.XLOOKUP(A18,'سود اوراق بهادار'!$A$8,'سود اوراق بهادار'!$R$8),0)</f>
        <v>0</v>
      </c>
      <c r="L18" s="13">
        <v>0</v>
      </c>
      <c r="M18" s="26">
        <f>IFERROR(_xlfn.XLOOKUP(A18,'درآمد ناشی از تغییر قیمت  '!$A$26:$A$37,'درآمد ناشی از تغییر قیمت  '!$Q$26:$Q$37),0)</f>
        <v>0</v>
      </c>
      <c r="N18" s="13"/>
      <c r="O18" s="26">
        <f>IFERROR(_xlfn.XLOOKUP(A18,'درآمد ناشی ازفروش'!$A$31:$A$40,'درآمد ناشی ازفروش'!$Q$31:$Q$40),0)</f>
        <v>12457718980</v>
      </c>
      <c r="P18" s="13"/>
      <c r="Q18" s="26">
        <f t="shared" si="1"/>
        <v>12457718980</v>
      </c>
      <c r="AA18" s="121"/>
    </row>
    <row r="19" spans="1:27" ht="21" customHeight="1">
      <c r="A19" s="169" t="s">
        <v>87</v>
      </c>
      <c r="B19" s="1"/>
      <c r="C19" s="26">
        <f>IFERROR(_xlfn.XLOOKUP(A19,'سود اوراق بهادار'!$A$8,'سود اوراق بهادار'!$L$8),0)</f>
        <v>0</v>
      </c>
      <c r="D19" s="13"/>
      <c r="E19" s="26">
        <f>IFERROR(_xlfn.XLOOKUP(A19,'درآمد ناشی از تغییر قیمت  '!$A$26:$A$37,'درآمد ناشی از تغییر قیمت  '!$I$26:$I$37),0)</f>
        <v>-10414696718</v>
      </c>
      <c r="F19" s="13"/>
      <c r="G19" s="26">
        <f>IFERROR(_xlfn.XLOOKUP(A19,'درآمد ناشی ازفروش'!$A$31:$A$40,'درآمد ناشی ازفروش'!$I$31:$I$40),0)</f>
        <v>0</v>
      </c>
      <c r="H19" s="13"/>
      <c r="I19" s="26">
        <f t="shared" si="0"/>
        <v>-10414696718</v>
      </c>
      <c r="J19" s="13">
        <v>57753048</v>
      </c>
      <c r="K19" s="26">
        <f>IFERROR(_xlfn.XLOOKUP(A19,'سود اوراق بهادار'!$A$8,'سود اوراق بهادار'!$R$8),0)</f>
        <v>0</v>
      </c>
      <c r="L19" s="13">
        <v>0</v>
      </c>
      <c r="M19" s="26">
        <f>IFERROR(_xlfn.XLOOKUP(A19,'درآمد ناشی از تغییر قیمت  '!$A$26:$A$37,'درآمد ناشی از تغییر قیمت  '!$Q$26:$Q$37),0)</f>
        <v>3051408563</v>
      </c>
      <c r="N19" s="13"/>
      <c r="O19" s="26">
        <f>IFERROR(_xlfn.XLOOKUP(A19,'درآمد ناشی ازفروش'!$A$31:$A$40,'درآمد ناشی ازفروش'!$Q$31:$Q$40),0)</f>
        <v>106612970</v>
      </c>
      <c r="P19" s="13"/>
      <c r="Q19" s="26">
        <f t="shared" si="1"/>
        <v>3158021533</v>
      </c>
      <c r="AA19" s="121"/>
    </row>
    <row r="20" spans="1:27" ht="21" customHeight="1">
      <c r="A20" s="169" t="s">
        <v>88</v>
      </c>
      <c r="B20" s="1"/>
      <c r="C20" s="26">
        <f>IFERROR(_xlfn.XLOOKUP(A20,'سود اوراق بهادار'!$A$8,'سود اوراق بهادار'!$L$8),0)</f>
        <v>0</v>
      </c>
      <c r="D20" s="13"/>
      <c r="E20" s="26">
        <f>IFERROR(_xlfn.XLOOKUP(A20,'درآمد ناشی از تغییر قیمت  '!$A$26:$A$37,'درآمد ناشی از تغییر قیمت  '!$I$26:$I$37),0)</f>
        <v>-7973841506</v>
      </c>
      <c r="F20" s="13"/>
      <c r="G20" s="26">
        <f>IFERROR(_xlfn.XLOOKUP(A20,'درآمد ناشی ازفروش'!$A$31:$A$40,'درآمد ناشی ازفروش'!$I$31:$I$40),0)</f>
        <v>0</v>
      </c>
      <c r="H20" s="13"/>
      <c r="I20" s="26">
        <f t="shared" si="0"/>
        <v>-7973841506</v>
      </c>
      <c r="J20" s="13">
        <v>5936201856</v>
      </c>
      <c r="K20" s="26">
        <f>IFERROR(_xlfn.XLOOKUP(A20,'سود اوراق بهادار'!$A$8,'سود اوراق بهادار'!$R$8),0)</f>
        <v>0</v>
      </c>
      <c r="L20" s="13">
        <v>0</v>
      </c>
      <c r="M20" s="26">
        <f>IFERROR(_xlfn.XLOOKUP(A20,'درآمد ناشی از تغییر قیمت  '!$A$26:$A$37,'درآمد ناشی از تغییر قیمت  '!$Q$26:$Q$37),0)</f>
        <v>1337337242</v>
      </c>
      <c r="N20" s="13"/>
      <c r="O20" s="26">
        <f>IFERROR(_xlfn.XLOOKUP(A20,'درآمد ناشی ازفروش'!$A$31:$A$40,'درآمد ناشی ازفروش'!$Q$31:$Q$40),0)</f>
        <v>176961</v>
      </c>
      <c r="P20" s="13"/>
      <c r="Q20" s="26">
        <f t="shared" si="1"/>
        <v>1337514203</v>
      </c>
      <c r="AA20" s="121"/>
    </row>
    <row r="21" spans="1:27" ht="21" customHeight="1">
      <c r="A21" s="169" t="s">
        <v>313</v>
      </c>
      <c r="B21" s="1"/>
      <c r="C21" s="26">
        <f>IFERROR(_xlfn.XLOOKUP(A21,'سود اوراق بهادار'!$A$8,'سود اوراق بهادار'!$L$8),0)</f>
        <v>0</v>
      </c>
      <c r="D21" s="13"/>
      <c r="E21" s="26">
        <f>IFERROR(_xlfn.XLOOKUP(A21,'درآمد ناشی از تغییر قیمت  '!$A$26:$A$37,'درآمد ناشی از تغییر قیمت  '!$I$26:$I$37),0)</f>
        <v>-557691024</v>
      </c>
      <c r="F21" s="13"/>
      <c r="G21" s="26">
        <f>IFERROR(_xlfn.XLOOKUP(A21,'درآمد ناشی ازفروش'!$A$31:$A$40,'درآمد ناشی ازفروش'!$I$31:$I$40),0)</f>
        <v>8167991</v>
      </c>
      <c r="H21" s="13"/>
      <c r="I21" s="26">
        <f t="shared" si="0"/>
        <v>-549523033</v>
      </c>
      <c r="J21" s="13"/>
      <c r="K21" s="26">
        <f>IFERROR(_xlfn.XLOOKUP(A21,'سود اوراق بهادار'!$A$8,'سود اوراق بهادار'!$R$8),0)</f>
        <v>0</v>
      </c>
      <c r="L21" s="13"/>
      <c r="M21" s="26">
        <f>IFERROR(_xlfn.XLOOKUP(A21,'درآمد ناشی از تغییر قیمت  '!$A$26:$A$37,'درآمد ناشی از تغییر قیمت  '!$Q$26:$Q$37),0)</f>
        <v>72653972</v>
      </c>
      <c r="N21" s="13"/>
      <c r="O21" s="26">
        <f>IFERROR(_xlfn.XLOOKUP(A21,'درآمد ناشی ازفروش'!$A$31:$A$40,'درآمد ناشی ازفروش'!$Q$31:$Q$40),0)</f>
        <v>24319669</v>
      </c>
      <c r="P21" s="13"/>
      <c r="Q21" s="26">
        <f t="shared" si="1"/>
        <v>96973641</v>
      </c>
      <c r="AA21" s="121"/>
    </row>
    <row r="22" spans="1:27" ht="21" customHeight="1">
      <c r="A22" s="169" t="s">
        <v>89</v>
      </c>
      <c r="B22" s="1"/>
      <c r="C22" s="26">
        <f>IFERROR(_xlfn.XLOOKUP(A22,'سود اوراق بهادار'!$A$8,'سود اوراق بهادار'!$L$8),0)</f>
        <v>1446574659</v>
      </c>
      <c r="D22" s="13"/>
      <c r="E22" s="26">
        <f>IFERROR(_xlfn.XLOOKUP(A22,'درآمد ناشی از تغییر قیمت  '!$A$26:$A$37,'درآمد ناشی از تغییر قیمت  '!$I$26:$I$37),0)</f>
        <v>0</v>
      </c>
      <c r="F22" s="13"/>
      <c r="G22" s="26">
        <f>IFERROR(_xlfn.XLOOKUP(A22,'درآمد ناشی ازفروش'!$A$31:$A$40,'درآمد ناشی ازفروش'!$I$31:$I$40),0)</f>
        <v>0</v>
      </c>
      <c r="H22" s="13"/>
      <c r="I22" s="26">
        <f t="shared" si="0"/>
        <v>1446574659</v>
      </c>
      <c r="J22" s="13"/>
      <c r="K22" s="26">
        <f>IFERROR(_xlfn.XLOOKUP(A22,'سود اوراق بهادار'!$A$8,'سود اوراق بهادار'!$R$8),0)</f>
        <v>9595353623</v>
      </c>
      <c r="L22" s="13"/>
      <c r="M22" s="26">
        <f>IFERROR(_xlfn.XLOOKUP(A22,'درآمد ناشی از تغییر قیمت  '!$A$26:$A$37,'درآمد ناشی از تغییر قیمت  '!$Q$26:$Q$37),0)</f>
        <v>4980968750</v>
      </c>
      <c r="N22" s="13"/>
      <c r="O22" s="26">
        <f>IFERROR(_xlfn.XLOOKUP(A22,'درآمد ناشی ازفروش'!$A$31:$A$40,'درآمد ناشی ازفروش'!$Q$31:$Q$40),0)</f>
        <v>0</v>
      </c>
      <c r="P22" s="13"/>
      <c r="Q22" s="26">
        <f t="shared" si="1"/>
        <v>14576322373</v>
      </c>
      <c r="AA22" s="121"/>
    </row>
    <row r="23" spans="1:27" ht="21" customHeight="1">
      <c r="A23" s="169" t="s">
        <v>108</v>
      </c>
      <c r="B23" s="1"/>
      <c r="C23" s="26">
        <f>IFERROR(_xlfn.XLOOKUP(A23,'سود اوراق بهادار'!$A$8,'سود اوراق بهادار'!$L$8),0)</f>
        <v>0</v>
      </c>
      <c r="D23" s="13"/>
      <c r="E23" s="26">
        <f>IFERROR(_xlfn.XLOOKUP(A23,'درآمد ناشی از تغییر قیمت  '!$A$26:$A$37,'درآمد ناشی از تغییر قیمت  '!$I$26:$I$37),0)</f>
        <v>-1871634141</v>
      </c>
      <c r="F23" s="13"/>
      <c r="G23" s="26">
        <f>IFERROR(_xlfn.XLOOKUP(A23,'درآمد ناشی ازفروش'!$A$31:$A$40,'درآمد ناشی ازفروش'!$I$31:$I$40),0)</f>
        <v>0</v>
      </c>
      <c r="H23" s="13"/>
      <c r="I23" s="26">
        <f t="shared" si="0"/>
        <v>-1871634141</v>
      </c>
      <c r="J23" s="13"/>
      <c r="K23" s="26">
        <f>IFERROR(_xlfn.XLOOKUP(A23,'سود اوراق بهادار'!$A$8,'سود اوراق بهادار'!$R$8),0)</f>
        <v>0</v>
      </c>
      <c r="L23" s="13"/>
      <c r="M23" s="26">
        <f>IFERROR(_xlfn.XLOOKUP(A23,'درآمد ناشی از تغییر قیمت  '!$A$26:$A$37,'درآمد ناشی از تغییر قیمت  '!$Q$26:$Q$37),0)</f>
        <v>140702503</v>
      </c>
      <c r="N23" s="13"/>
      <c r="O23" s="26">
        <f>IFERROR(_xlfn.XLOOKUP(A23,'درآمد ناشی ازفروش'!$A$31:$A$40,'درآمد ناشی ازفروش'!$Q$31:$Q$40),0)</f>
        <v>3859159</v>
      </c>
      <c r="P23" s="13"/>
      <c r="Q23" s="26">
        <f t="shared" si="1"/>
        <v>144561662</v>
      </c>
      <c r="AA23" s="121"/>
    </row>
    <row r="24" spans="1:27" ht="21" customHeight="1">
      <c r="A24" s="169" t="s">
        <v>505</v>
      </c>
      <c r="B24" s="1"/>
      <c r="C24" s="26">
        <f>IFERROR(_xlfn.XLOOKUP(A24,'سود اوراق بهادار'!$A$8,'سود اوراق بهادار'!$L$8),0)</f>
        <v>0</v>
      </c>
      <c r="D24" s="13"/>
      <c r="E24" s="26">
        <f>IFERROR(_xlfn.XLOOKUP(A24,'درآمد ناشی از تغییر قیمت  '!$A$26:$A$37,'درآمد ناشی از تغییر قیمت  '!$I$26:$I$37),0)</f>
        <v>-605210736</v>
      </c>
      <c r="F24" s="13"/>
      <c r="G24" s="26">
        <f>IFERROR(_xlfn.XLOOKUP(A24,'درآمد ناشی ازفروش'!$A$31:$A$40,'درآمد ناشی ازفروش'!$I$31:$I$40),0)</f>
        <v>0</v>
      </c>
      <c r="H24" s="13"/>
      <c r="I24" s="26">
        <f t="shared" si="0"/>
        <v>-605210736</v>
      </c>
      <c r="J24" s="13"/>
      <c r="K24" s="26">
        <f>IFERROR(_xlfn.XLOOKUP(A24,'سود اوراق بهادار'!$A$8,'سود اوراق بهادار'!$R$8),0)</f>
        <v>0</v>
      </c>
      <c r="L24" s="13"/>
      <c r="M24" s="26">
        <f>IFERROR(_xlfn.XLOOKUP(A24,'درآمد ناشی از تغییر قیمت  '!$A$26:$A$37,'درآمد ناشی از تغییر قیمت  '!$Q$26:$Q$37),0)</f>
        <v>7951204</v>
      </c>
      <c r="N24" s="13"/>
      <c r="O24" s="26">
        <f>IFERROR(_xlfn.XLOOKUP(A24,'درآمد ناشی ازفروش'!$A$31:$A$40,'درآمد ناشی ازفروش'!$Q$31:$Q$40),0)</f>
        <v>2794853839</v>
      </c>
      <c r="P24" s="13"/>
      <c r="Q24" s="26">
        <f t="shared" si="1"/>
        <v>2802805043</v>
      </c>
      <c r="AA24" s="121"/>
    </row>
    <row r="25" spans="1:27" ht="21" customHeight="1" thickBot="1">
      <c r="A25" s="170"/>
      <c r="B25" s="171"/>
      <c r="C25" s="48">
        <f>SUM(C10:C24)</f>
        <v>1446574659</v>
      </c>
      <c r="D25" s="48"/>
      <c r="E25" s="48">
        <f>SUM(E10:E24)</f>
        <v>-27572725226</v>
      </c>
      <c r="F25" s="48"/>
      <c r="G25" s="48">
        <f>SUM(G10:G24)</f>
        <v>8167991</v>
      </c>
      <c r="H25" s="48"/>
      <c r="I25" s="48">
        <f>SUM(I10:I24)</f>
        <v>-26117982576</v>
      </c>
      <c r="J25" s="46">
        <v>461677007</v>
      </c>
      <c r="K25" s="48">
        <f>SUM(K10:K24)</f>
        <v>9595353623</v>
      </c>
      <c r="L25" s="46"/>
      <c r="M25" s="48">
        <f>SUM(M10:M24)</f>
        <v>11395886375</v>
      </c>
      <c r="N25" s="46"/>
      <c r="O25" s="48">
        <f>SUM(O10:O24)</f>
        <v>20687924634</v>
      </c>
      <c r="P25" s="46"/>
      <c r="Q25" s="48">
        <f>SUM(Q10:Q24)</f>
        <v>41679164632</v>
      </c>
      <c r="AA25" s="121"/>
    </row>
    <row r="26" spans="1:27" ht="21" customHeight="1" thickTop="1">
      <c r="A26" s="170"/>
      <c r="B26" s="171"/>
      <c r="C26" s="26"/>
      <c r="D26" s="46"/>
      <c r="E26" s="26"/>
      <c r="F26" s="46"/>
      <c r="G26" s="178"/>
      <c r="H26" s="46"/>
      <c r="I26" s="26"/>
      <c r="J26" s="46"/>
      <c r="K26" s="178"/>
      <c r="L26" s="46"/>
      <c r="M26" s="26"/>
      <c r="N26" s="46"/>
      <c r="O26" s="178"/>
      <c r="P26" s="46"/>
      <c r="Q26" s="178"/>
      <c r="AA26" s="121"/>
    </row>
    <row r="27" spans="1:27" ht="24">
      <c r="C27" s="26"/>
      <c r="E27" s="26"/>
      <c r="O27" s="34"/>
      <c r="AA27" s="121"/>
    </row>
    <row r="28" spans="1:27" ht="24">
      <c r="C28" s="26"/>
      <c r="D28" s="26"/>
      <c r="E28" s="26"/>
      <c r="F28" s="26"/>
      <c r="G28" s="26"/>
      <c r="H28" s="26"/>
      <c r="I28" s="26"/>
      <c r="K28" s="26"/>
      <c r="L28" s="26"/>
      <c r="M28" s="26"/>
      <c r="N28" s="26"/>
      <c r="O28" s="66"/>
      <c r="P28" s="26"/>
      <c r="Q28" s="26"/>
      <c r="AA28" s="121"/>
    </row>
    <row r="29" spans="1:27" ht="24">
      <c r="C29" s="26"/>
      <c r="D29" s="26"/>
      <c r="E29" s="26"/>
      <c r="F29" s="26"/>
      <c r="G29" s="26"/>
      <c r="H29" s="26"/>
      <c r="I29" s="26"/>
      <c r="K29" s="26"/>
      <c r="L29" s="26"/>
      <c r="M29" s="66"/>
      <c r="N29" s="26"/>
      <c r="O29" s="26"/>
      <c r="P29" s="26"/>
      <c r="Q29" s="26"/>
      <c r="AA29" s="121"/>
    </row>
    <row r="30" spans="1:27">
      <c r="E30" s="121"/>
      <c r="G30" s="121"/>
      <c r="K30" s="121"/>
      <c r="L30" s="121"/>
      <c r="M30" s="121"/>
      <c r="N30" s="121"/>
      <c r="O30" s="121"/>
      <c r="AA30" s="121"/>
    </row>
    <row r="31" spans="1:27">
      <c r="O31" s="34"/>
    </row>
    <row r="32" spans="1:27">
      <c r="C32" s="121"/>
      <c r="G32" s="205"/>
      <c r="I32" s="121"/>
      <c r="L32" s="121"/>
      <c r="O32" s="121"/>
    </row>
    <row r="33" spans="3:15">
      <c r="G33" s="205"/>
      <c r="O33" s="205"/>
    </row>
    <row r="34" spans="3:15">
      <c r="C34" s="121"/>
      <c r="G34" s="205"/>
    </row>
    <row r="35" spans="3:15">
      <c r="C35" s="121"/>
    </row>
    <row r="36" spans="3:15">
      <c r="C36" s="121"/>
    </row>
    <row r="37" spans="3:15">
      <c r="C37" s="121"/>
    </row>
    <row r="38" spans="3:15">
      <c r="C38" s="121"/>
    </row>
    <row r="39" spans="3:15">
      <c r="C39" s="121"/>
    </row>
  </sheetData>
  <autoFilter ref="A9:Q9" xr:uid="{00000000-0009-0000-0000-00000A000000}">
    <sortState xmlns:xlrd2="http://schemas.microsoft.com/office/spreadsheetml/2017/richdata2" ref="A12:Q12">
      <sortCondition descending="1" ref="O9"/>
    </sortState>
  </autoFilter>
  <mergeCells count="22">
    <mergeCell ref="A7:A9"/>
    <mergeCell ref="B7:B9"/>
    <mergeCell ref="D7:D9"/>
    <mergeCell ref="Q7:Q9"/>
    <mergeCell ref="I7:I9"/>
    <mergeCell ref="P7:P9"/>
    <mergeCell ref="A1:Q1"/>
    <mergeCell ref="A2:Q2"/>
    <mergeCell ref="A3:Q3"/>
    <mergeCell ref="C7:C8"/>
    <mergeCell ref="E7:E8"/>
    <mergeCell ref="G7:G8"/>
    <mergeCell ref="K7:K8"/>
    <mergeCell ref="M7:M8"/>
    <mergeCell ref="O7:O8"/>
    <mergeCell ref="A4:Q4"/>
    <mergeCell ref="C6:I6"/>
    <mergeCell ref="K6:Q6"/>
    <mergeCell ref="L7:L9"/>
    <mergeCell ref="N7:N9"/>
    <mergeCell ref="F7:F9"/>
    <mergeCell ref="H7:H9"/>
  </mergeCells>
  <pageMargins left="0.25" right="0.25" top="0.75" bottom="0.75" header="0.3" footer="0.3"/>
  <pageSetup paperSize="9" scale="6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CF31F-FD50-4E3C-BCFF-EFD1E383835C}">
  <sheetPr>
    <tabColor rgb="FF92D050"/>
    <pageSetUpPr fitToPage="1"/>
  </sheetPr>
  <dimension ref="A1:U24"/>
  <sheetViews>
    <sheetView rightToLeft="1" view="pageBreakPreview" zoomScale="55" zoomScaleNormal="100" zoomScaleSheetLayoutView="55" workbookViewId="0">
      <selection activeCell="I32" sqref="I32"/>
    </sheetView>
  </sheetViews>
  <sheetFormatPr defaultColWidth="9.140625" defaultRowHeight="15"/>
  <cols>
    <col min="1" max="1" width="63" style="188" bestFit="1" customWidth="1"/>
    <col min="2" max="2" width="1.28515625" style="188" customWidth="1"/>
    <col min="3" max="3" width="31" style="32" bestFit="1" customWidth="1"/>
    <col min="4" max="4" width="1" style="188" customWidth="1"/>
    <col min="5" max="5" width="34" style="33" bestFit="1" customWidth="1"/>
    <col min="6" max="6" width="1.42578125" style="33" customWidth="1"/>
    <col min="7" max="7" width="31.85546875" style="33" bestFit="1" customWidth="1"/>
    <col min="8" max="8" width="1" style="197" customWidth="1"/>
    <col min="9" max="9" width="34" style="197" bestFit="1" customWidth="1"/>
    <col min="10" max="10" width="2" style="197" customWidth="1"/>
    <col min="11" max="11" width="22.42578125" style="198" bestFit="1" customWidth="1"/>
    <col min="12" max="12" width="1.5703125" style="188" customWidth="1"/>
    <col min="13" max="13" width="29" style="32" bestFit="1" customWidth="1"/>
    <col min="14" max="14" width="0.85546875" style="32" customWidth="1"/>
    <col min="15" max="15" width="23.5703125" style="33" bestFit="1" customWidth="1"/>
    <col min="16" max="16" width="0.85546875" style="33" customWidth="1"/>
    <col min="17" max="17" width="31.85546875" style="33" bestFit="1" customWidth="1"/>
    <col min="18" max="18" width="0.85546875" style="33" customWidth="1"/>
    <col min="19" max="19" width="34" style="33" bestFit="1" customWidth="1"/>
    <col min="20" max="20" width="1.42578125" style="33" customWidth="1"/>
    <col min="21" max="21" width="33" style="198" bestFit="1" customWidth="1"/>
    <col min="22" max="16384" width="9.140625" style="188"/>
  </cols>
  <sheetData>
    <row r="1" spans="1:21" ht="27.75">
      <c r="A1" s="315" t="s">
        <v>68</v>
      </c>
      <c r="B1" s="315"/>
      <c r="C1" s="315"/>
      <c r="D1" s="315"/>
      <c r="E1" s="315"/>
      <c r="F1" s="315"/>
      <c r="G1" s="315"/>
      <c r="H1" s="315"/>
      <c r="I1" s="315"/>
      <c r="J1" s="315"/>
      <c r="K1" s="315"/>
      <c r="L1" s="315"/>
      <c r="M1" s="315"/>
      <c r="N1" s="315"/>
      <c r="O1" s="315"/>
      <c r="P1" s="315"/>
      <c r="Q1" s="315"/>
      <c r="R1" s="315"/>
      <c r="S1" s="315"/>
      <c r="T1" s="315"/>
      <c r="U1" s="315"/>
    </row>
    <row r="2" spans="1:21" ht="27.75">
      <c r="A2" s="315" t="s">
        <v>43</v>
      </c>
      <c r="B2" s="315"/>
      <c r="C2" s="315"/>
      <c r="D2" s="315"/>
      <c r="E2" s="315"/>
      <c r="F2" s="315"/>
      <c r="G2" s="315"/>
      <c r="H2" s="315"/>
      <c r="I2" s="315"/>
      <c r="J2" s="315"/>
      <c r="K2" s="315"/>
      <c r="L2" s="315"/>
      <c r="M2" s="315"/>
      <c r="N2" s="315"/>
      <c r="O2" s="315"/>
      <c r="P2" s="315"/>
      <c r="Q2" s="315"/>
      <c r="R2" s="315"/>
      <c r="S2" s="315"/>
      <c r="T2" s="315"/>
      <c r="U2" s="315"/>
    </row>
    <row r="3" spans="1:21" ht="27.75">
      <c r="A3" s="315" t="s">
        <v>543</v>
      </c>
      <c r="B3" s="315"/>
      <c r="C3" s="315"/>
      <c r="D3" s="315"/>
      <c r="E3" s="315"/>
      <c r="F3" s="315"/>
      <c r="G3" s="315"/>
      <c r="H3" s="315"/>
      <c r="I3" s="315"/>
      <c r="J3" s="315"/>
      <c r="K3" s="315"/>
      <c r="L3" s="315"/>
      <c r="M3" s="315"/>
      <c r="N3" s="315"/>
      <c r="O3" s="315"/>
      <c r="P3" s="315"/>
      <c r="Q3" s="315"/>
      <c r="R3" s="315"/>
      <c r="S3" s="315"/>
      <c r="T3" s="315"/>
      <c r="U3" s="315"/>
    </row>
    <row r="5" spans="1:21" s="180" customFormat="1" ht="24.75">
      <c r="A5" s="295" t="s">
        <v>21</v>
      </c>
      <c r="B5" s="295"/>
      <c r="C5" s="295"/>
      <c r="D5" s="295"/>
      <c r="E5" s="295"/>
      <c r="F5" s="295"/>
      <c r="G5" s="295"/>
      <c r="H5" s="295"/>
      <c r="I5" s="295"/>
      <c r="J5" s="295"/>
      <c r="K5" s="295"/>
      <c r="L5" s="295"/>
      <c r="M5" s="295"/>
      <c r="N5" s="295"/>
      <c r="O5" s="295"/>
      <c r="P5" s="295"/>
      <c r="Q5" s="295"/>
      <c r="R5" s="295"/>
      <c r="S5" s="295"/>
      <c r="T5" s="295"/>
      <c r="U5" s="295"/>
    </row>
    <row r="6" spans="1:21" s="180" customFormat="1" ht="9.75" customHeight="1">
      <c r="C6" s="26"/>
      <c r="E6" s="28"/>
      <c r="F6" s="28"/>
      <c r="G6" s="28"/>
      <c r="H6" s="189"/>
      <c r="I6" s="189"/>
      <c r="J6" s="189"/>
      <c r="K6" s="136"/>
      <c r="M6" s="26"/>
      <c r="N6" s="26"/>
      <c r="O6" s="28"/>
      <c r="P6" s="28"/>
      <c r="Q6" s="28"/>
      <c r="R6" s="28"/>
      <c r="S6" s="28"/>
      <c r="T6" s="28"/>
      <c r="U6" s="136"/>
    </row>
    <row r="7" spans="1:21" s="180" customFormat="1" ht="27" customHeight="1" thickBot="1">
      <c r="A7" s="190"/>
      <c r="B7" s="191"/>
      <c r="C7" s="315" t="s">
        <v>544</v>
      </c>
      <c r="D7" s="315"/>
      <c r="E7" s="315"/>
      <c r="F7" s="315"/>
      <c r="G7" s="315"/>
      <c r="H7" s="315"/>
      <c r="I7" s="315"/>
      <c r="J7" s="315"/>
      <c r="K7" s="315"/>
      <c r="L7" s="191"/>
      <c r="M7" s="315" t="s">
        <v>705</v>
      </c>
      <c r="N7" s="315"/>
      <c r="O7" s="315"/>
      <c r="P7" s="315"/>
      <c r="Q7" s="315"/>
      <c r="R7" s="315"/>
      <c r="S7" s="315"/>
      <c r="T7" s="315"/>
      <c r="U7" s="315"/>
    </row>
    <row r="8" spans="1:21" s="134" customFormat="1" ht="24.75" customHeight="1">
      <c r="A8" s="330" t="s">
        <v>17</v>
      </c>
      <c r="B8" s="330"/>
      <c r="C8" s="316" t="s">
        <v>9</v>
      </c>
      <c r="D8" s="332"/>
      <c r="E8" s="318" t="s">
        <v>10</v>
      </c>
      <c r="F8" s="325"/>
      <c r="G8" s="318" t="s">
        <v>11</v>
      </c>
      <c r="H8" s="328"/>
      <c r="I8" s="320" t="s">
        <v>2</v>
      </c>
      <c r="J8" s="320"/>
      <c r="K8" s="320"/>
      <c r="L8" s="330"/>
      <c r="M8" s="316" t="s">
        <v>9</v>
      </c>
      <c r="N8" s="322"/>
      <c r="O8" s="318" t="s">
        <v>10</v>
      </c>
      <c r="P8" s="325"/>
      <c r="Q8" s="318" t="s">
        <v>11</v>
      </c>
      <c r="R8" s="325"/>
      <c r="S8" s="320" t="s">
        <v>2</v>
      </c>
      <c r="T8" s="320"/>
      <c r="U8" s="320"/>
    </row>
    <row r="9" spans="1:21" s="134" customFormat="1" ht="6" customHeight="1" thickBot="1">
      <c r="A9" s="330"/>
      <c r="B9" s="330"/>
      <c r="C9" s="317"/>
      <c r="D9" s="330"/>
      <c r="E9" s="319"/>
      <c r="F9" s="326"/>
      <c r="G9" s="319"/>
      <c r="H9" s="329"/>
      <c r="I9" s="321"/>
      <c r="J9" s="321"/>
      <c r="K9" s="321"/>
      <c r="L9" s="330"/>
      <c r="M9" s="317"/>
      <c r="N9" s="323"/>
      <c r="O9" s="319"/>
      <c r="P9" s="326"/>
      <c r="Q9" s="319"/>
      <c r="R9" s="326"/>
      <c r="S9" s="321"/>
      <c r="T9" s="321"/>
      <c r="U9" s="321"/>
    </row>
    <row r="10" spans="1:21" s="134" customFormat="1" ht="42.75" customHeight="1" thickBot="1">
      <c r="A10" s="331"/>
      <c r="B10" s="330"/>
      <c r="C10" s="29" t="s">
        <v>155</v>
      </c>
      <c r="D10" s="330"/>
      <c r="E10" s="30" t="s">
        <v>46</v>
      </c>
      <c r="F10" s="327"/>
      <c r="G10" s="30" t="s">
        <v>47</v>
      </c>
      <c r="H10" s="329"/>
      <c r="I10" s="192" t="s">
        <v>6</v>
      </c>
      <c r="J10" s="192"/>
      <c r="K10" s="193" t="s">
        <v>13</v>
      </c>
      <c r="L10" s="330"/>
      <c r="M10" s="29" t="s">
        <v>155</v>
      </c>
      <c r="N10" s="324"/>
      <c r="O10" s="30" t="s">
        <v>46</v>
      </c>
      <c r="P10" s="327"/>
      <c r="Q10" s="30" t="s">
        <v>47</v>
      </c>
      <c r="R10" s="327"/>
      <c r="S10" s="31" t="s">
        <v>6</v>
      </c>
      <c r="T10" s="31"/>
      <c r="U10" s="193" t="s">
        <v>13</v>
      </c>
    </row>
    <row r="11" spans="1:21" s="179" customFormat="1" ht="30.75">
      <c r="A11" s="194" t="s">
        <v>388</v>
      </c>
      <c r="C11" s="26">
        <f>IFERROR(_xlfn.XLOOKUP(A11,'درآمد سود سهام'!$A$9:$A$9,'درآمد سود سهام'!$M$9:$M$9),0)</f>
        <v>0</v>
      </c>
      <c r="D11" s="4"/>
      <c r="E11" s="26">
        <f>_xlfn.IFNA(_xlfn.XLOOKUP(A11,'درآمد ناشی از تغییر قیمت  '!A198:A200,'درآمد ناشی از تغییر قیمت  '!I198:I200),0)</f>
        <v>3505376326</v>
      </c>
      <c r="F11" s="4"/>
      <c r="G11" s="26">
        <f>'درآمد ناشی ازفروش'!I523</f>
        <v>0</v>
      </c>
      <c r="H11" s="4"/>
      <c r="I11" s="4">
        <f>G11+E11+C11</f>
        <v>3505376326</v>
      </c>
      <c r="K11" s="77">
        <f>I11/44164414982</f>
        <v>7.9371057613435589E-2</v>
      </c>
      <c r="M11" s="26">
        <f>IFERROR(_xlfn.XLOOKUP(K11,'درآمد سود سهام'!$A$9:$A$9,'درآمد سود سهام'!$M$9:$M$9),0)</f>
        <v>0</v>
      </c>
      <c r="N11" s="4"/>
      <c r="O11" s="26">
        <f>IFERROR(_xlfn.XLOOKUP(A11,'درآمد ناشی از تغییر قیمت  '!$A$198:$A$200,'درآمد ناشی از تغییر قیمت  '!$Q$198:$Q$200),0)</f>
        <v>15147473955</v>
      </c>
      <c r="P11" s="4"/>
      <c r="Q11" s="26">
        <f>'درآمد ناشی ازفروش'!Q523</f>
        <v>7544407333</v>
      </c>
      <c r="R11" s="4"/>
      <c r="S11" s="4">
        <f>Q11+O11+M11</f>
        <v>22691881288</v>
      </c>
      <c r="T11" s="185"/>
      <c r="U11" s="77">
        <f>S11/302903008671</f>
        <v>7.4914677762897133E-2</v>
      </c>
    </row>
    <row r="12" spans="1:21" s="179" customFormat="1" ht="30.75">
      <c r="A12" s="194" t="s">
        <v>389</v>
      </c>
      <c r="C12" s="26">
        <f>IFERROR(_xlfn.XLOOKUP(A12,'درآمد سود سهام'!$A$9:$A$9,'درآمد سود سهام'!$M$9:$M$9),0)</f>
        <v>0</v>
      </c>
      <c r="D12" s="4"/>
      <c r="E12" s="26">
        <f>_xlfn.IFNA(_xlfn.XLOOKUP(A12,'درآمد ناشی از تغییر قیمت  '!A199:A201,'درآمد ناشی از تغییر قیمت  '!I199:I201),0)</f>
        <v>2836066213</v>
      </c>
      <c r="F12" s="4"/>
      <c r="G12" s="26">
        <f>'درآمد ناشی ازفروش'!I524</f>
        <v>0</v>
      </c>
      <c r="H12" s="4"/>
      <c r="I12" s="4">
        <f t="shared" ref="I12:I13" si="0">G12+E12+C12</f>
        <v>2836066213</v>
      </c>
      <c r="K12" s="77">
        <f t="shared" ref="K12:K13" si="1">I12/44164414982</f>
        <v>6.4216093752309175E-2</v>
      </c>
      <c r="M12" s="26">
        <f>IFERROR(_xlfn.XLOOKUP(K12,'درآمد سود سهام'!$A$9:$A$9,'درآمد سود سهام'!$M$9:$M$9),0)</f>
        <v>0</v>
      </c>
      <c r="N12" s="4"/>
      <c r="O12" s="26">
        <f>IFERROR(_xlfn.XLOOKUP(A12,'درآمد ناشی از تغییر قیمت  '!$A$198:$A$200,'درآمد ناشی از تغییر قیمت  '!$Q$198:$Q$200),0)</f>
        <v>1624672699</v>
      </c>
      <c r="P12" s="4"/>
      <c r="Q12" s="26">
        <f>'درآمد ناشی ازفروش'!Q524</f>
        <v>4727197943</v>
      </c>
      <c r="R12" s="4"/>
      <c r="S12" s="4">
        <f>Q12+O12+M12</f>
        <v>6351870642</v>
      </c>
      <c r="T12" s="185"/>
      <c r="U12" s="77">
        <f t="shared" ref="U12:U13" si="2">S12/302903008671</f>
        <v>2.0969982008000206E-2</v>
      </c>
    </row>
    <row r="13" spans="1:21" s="179" customFormat="1" ht="30.75">
      <c r="A13" s="194" t="s">
        <v>474</v>
      </c>
      <c r="C13" s="26">
        <f>IFERROR(_xlfn.XLOOKUP(A13,'درآمد سود سهام'!$A$9:$A$9,'درآمد سود سهام'!$M$9:$M$9),0)</f>
        <v>0</v>
      </c>
      <c r="D13" s="4"/>
      <c r="E13" s="26">
        <f>_xlfn.IFNA(_xlfn.XLOOKUP(A13,'درآمد ناشی از تغییر قیمت  '!A200:A202,'درآمد ناشی از تغییر قیمت  '!I200:I202),0)</f>
        <v>6537888320</v>
      </c>
      <c r="F13" s="4"/>
      <c r="G13" s="26">
        <f>'درآمد ناشی ازفروش'!I525</f>
        <v>0</v>
      </c>
      <c r="H13" s="4"/>
      <c r="I13" s="4">
        <f t="shared" si="0"/>
        <v>6537888320</v>
      </c>
      <c r="K13" s="77">
        <f t="shared" si="1"/>
        <v>0.14803520713824997</v>
      </c>
      <c r="M13" s="26"/>
      <c r="N13" s="4"/>
      <c r="O13" s="26">
        <f>IFERROR(_xlfn.XLOOKUP(A13,'درآمد ناشی از تغییر قیمت  '!$A$198:$A$200,'درآمد ناشی از تغییر قیمت  '!$Q$198:$Q$200),0)</f>
        <v>7625073789</v>
      </c>
      <c r="P13" s="4"/>
      <c r="Q13" s="26">
        <f>'درآمد ناشی ازفروش'!Q525</f>
        <v>15417159803</v>
      </c>
      <c r="R13" s="4"/>
      <c r="S13" s="4">
        <f>Q13+O13+M13</f>
        <v>23042233592</v>
      </c>
      <c r="T13" s="185"/>
      <c r="U13" s="77">
        <f t="shared" si="2"/>
        <v>7.607132624102611E-2</v>
      </c>
    </row>
    <row r="14" spans="1:21" s="195" customFormat="1" ht="25.5" customHeight="1" thickBot="1">
      <c r="C14" s="87">
        <f>SUM(C11:C12)</f>
        <v>0</v>
      </c>
      <c r="D14" s="89"/>
      <c r="E14" s="87">
        <f>SUM(E11:E13)</f>
        <v>12879330859</v>
      </c>
      <c r="F14" s="89"/>
      <c r="G14" s="87">
        <f>SUM(G11:G13)</f>
        <v>0</v>
      </c>
      <c r="H14" s="89"/>
      <c r="I14" s="87">
        <f>SUM(I11:I13)</f>
        <v>12879330859</v>
      </c>
      <c r="J14" s="196"/>
      <c r="K14" s="44">
        <f>SUM(K11:K13)</f>
        <v>0.29162235850399476</v>
      </c>
      <c r="M14" s="87">
        <f>SUM(M11:M12)</f>
        <v>0</v>
      </c>
      <c r="N14" s="89"/>
      <c r="O14" s="87">
        <f>SUM(O11:O13)</f>
        <v>24397220443</v>
      </c>
      <c r="P14" s="89"/>
      <c r="Q14" s="87">
        <f>SUM(Q11:Q13)</f>
        <v>27688765079</v>
      </c>
      <c r="R14" s="89"/>
      <c r="S14" s="87">
        <f>SUM(S11:S13)</f>
        <v>52085985522</v>
      </c>
      <c r="T14" s="196"/>
      <c r="U14" s="44">
        <f>SUM(U11:U13)</f>
        <v>0.17195598601192347</v>
      </c>
    </row>
    <row r="15" spans="1:21" ht="25.5" customHeight="1" thickTop="1">
      <c r="D15" s="4"/>
      <c r="F15" s="4"/>
      <c r="H15" s="4"/>
      <c r="J15" s="185"/>
      <c r="L15" s="179"/>
      <c r="N15" s="4"/>
      <c r="O15" s="197"/>
      <c r="P15" s="4"/>
      <c r="Q15" s="197"/>
      <c r="R15" s="4"/>
      <c r="S15" s="197"/>
      <c r="T15" s="197"/>
    </row>
    <row r="16" spans="1:21" ht="30.75">
      <c r="A16" s="194"/>
      <c r="C16" s="148"/>
      <c r="O16" s="201"/>
      <c r="Q16" s="201"/>
    </row>
    <row r="17" spans="1:21" ht="30.75">
      <c r="A17" s="194"/>
      <c r="C17" s="148"/>
      <c r="O17" s="201"/>
      <c r="Q17" s="201"/>
    </row>
    <row r="18" spans="1:21" ht="33">
      <c r="A18" s="194"/>
      <c r="C18" s="148"/>
      <c r="E18" s="208"/>
      <c r="O18" s="201"/>
      <c r="Q18" s="201"/>
    </row>
    <row r="19" spans="1:21" ht="30.75">
      <c r="A19" s="194"/>
      <c r="C19" s="148"/>
      <c r="O19" s="201"/>
      <c r="Q19" s="201"/>
    </row>
    <row r="20" spans="1:21" ht="27">
      <c r="C20" s="148"/>
      <c r="Q20" s="201"/>
    </row>
    <row r="21" spans="1:21" ht="27">
      <c r="C21" s="148"/>
      <c r="Q21" s="201"/>
    </row>
    <row r="22" spans="1:21" s="33" customFormat="1" ht="27">
      <c r="A22" s="188"/>
      <c r="B22" s="188"/>
      <c r="C22" s="148"/>
      <c r="D22" s="188"/>
      <c r="H22" s="197"/>
      <c r="I22" s="197"/>
      <c r="J22" s="197"/>
      <c r="K22" s="198"/>
      <c r="L22" s="188"/>
      <c r="M22" s="32"/>
      <c r="N22" s="32"/>
      <c r="Q22" s="201"/>
      <c r="U22" s="198"/>
    </row>
    <row r="23" spans="1:21" s="33" customFormat="1" ht="27">
      <c r="A23" s="188"/>
      <c r="B23" s="188"/>
      <c r="C23" s="93"/>
      <c r="D23" s="188"/>
      <c r="H23" s="197"/>
      <c r="I23" s="197"/>
      <c r="J23" s="197"/>
      <c r="K23" s="198"/>
      <c r="L23" s="188"/>
      <c r="M23" s="32"/>
      <c r="N23" s="32"/>
      <c r="Q23" s="201"/>
      <c r="U23" s="198"/>
    </row>
    <row r="24" spans="1:21" s="33" customFormat="1" ht="27">
      <c r="A24" s="188"/>
      <c r="B24" s="188"/>
      <c r="C24" s="93"/>
      <c r="D24" s="188"/>
      <c r="H24" s="197"/>
      <c r="I24" s="197"/>
      <c r="J24" s="197"/>
      <c r="K24" s="198"/>
      <c r="L24" s="188"/>
      <c r="M24" s="32"/>
      <c r="N24" s="32"/>
      <c r="Q24" s="201"/>
      <c r="U24" s="198"/>
    </row>
  </sheetData>
  <mergeCells count="23">
    <mergeCell ref="A1:U1"/>
    <mergeCell ref="A2:U2"/>
    <mergeCell ref="A3:U3"/>
    <mergeCell ref="A5:U5"/>
    <mergeCell ref="C7:K7"/>
    <mergeCell ref="M7:U7"/>
    <mergeCell ref="N8:N10"/>
    <mergeCell ref="A8:A10"/>
    <mergeCell ref="B8:B10"/>
    <mergeCell ref="C8:C9"/>
    <mergeCell ref="D8:D10"/>
    <mergeCell ref="E8:E9"/>
    <mergeCell ref="F8:F10"/>
    <mergeCell ref="G8:G9"/>
    <mergeCell ref="H8:H10"/>
    <mergeCell ref="I8:K9"/>
    <mergeCell ref="L8:L10"/>
    <mergeCell ref="M8:M9"/>
    <mergeCell ref="O8:O9"/>
    <mergeCell ref="P8:P10"/>
    <mergeCell ref="Q8:Q9"/>
    <mergeCell ref="R8:R10"/>
    <mergeCell ref="S8:U9"/>
  </mergeCells>
  <printOptions horizontalCentered="1"/>
  <pageMargins left="0.25" right="0.25" top="0.75" bottom="0.75" header="0.3" footer="0.3"/>
  <pageSetup paperSize="9" scale="3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3D71-6497-407D-85F9-AC588E34CDCA}">
  <sheetPr>
    <tabColor rgb="FF00B050"/>
  </sheetPr>
  <dimension ref="A1:GP51"/>
  <sheetViews>
    <sheetView rightToLeft="1" view="pageBreakPreview" topLeftCell="A7" zoomScale="115" zoomScaleNormal="56" zoomScaleSheetLayoutView="115" workbookViewId="0">
      <selection activeCell="F17" sqref="F17"/>
    </sheetView>
  </sheetViews>
  <sheetFormatPr defaultRowHeight="15"/>
  <cols>
    <col min="1" max="1" width="18.7109375" bestFit="1" customWidth="1"/>
    <col min="2" max="2" width="26.140625" bestFit="1" customWidth="1"/>
    <col min="3" max="3" width="15.5703125" bestFit="1" customWidth="1"/>
    <col min="4" max="4" width="11.140625" bestFit="1" customWidth="1"/>
    <col min="5" max="5" width="19.42578125" bestFit="1" customWidth="1"/>
    <col min="6" max="6" width="18" bestFit="1" customWidth="1"/>
    <col min="7" max="7" width="14.7109375" bestFit="1" customWidth="1"/>
    <col min="8" max="8" width="12.7109375" bestFit="1" customWidth="1"/>
    <col min="9" max="9" width="2.85546875" customWidth="1"/>
    <col min="10" max="10" width="23.85546875" bestFit="1" customWidth="1"/>
    <col min="11" max="11" width="10.5703125" style="163" bestFit="1" customWidth="1"/>
    <col min="12" max="12" width="18.140625" style="163" bestFit="1" customWidth="1"/>
    <col min="13" max="13" width="18" style="163" customWidth="1"/>
    <col min="14" max="14" width="10.5703125" style="163" bestFit="1" customWidth="1"/>
    <col min="15" max="15" width="18" style="163" bestFit="1" customWidth="1"/>
    <col min="16" max="16" width="18" style="163" customWidth="1"/>
    <col min="17" max="17" width="9.28515625" style="163" bestFit="1" customWidth="1"/>
    <col min="18" max="18" width="18" style="163" bestFit="1" customWidth="1"/>
    <col min="19" max="19" width="15.28515625" bestFit="1" customWidth="1"/>
    <col min="198" max="198" width="16.140625" bestFit="1" customWidth="1"/>
  </cols>
  <sheetData>
    <row r="1" spans="1:198" ht="21">
      <c r="A1" s="340" t="str">
        <f>'درآمد سرمایه گذاری در اوراق بها'!A1</f>
        <v>صندوق سرمایه گذاری با تضمین اصل سرمایه کیان</v>
      </c>
      <c r="B1" s="340"/>
      <c r="C1" s="340"/>
      <c r="D1" s="340"/>
      <c r="E1" s="340"/>
      <c r="F1" s="340"/>
      <c r="G1" s="340"/>
      <c r="H1" s="340"/>
      <c r="I1" s="157"/>
      <c r="J1" s="158"/>
      <c r="K1" s="159"/>
      <c r="L1" s="159"/>
      <c r="M1" s="159"/>
      <c r="N1" s="159"/>
      <c r="O1" s="159"/>
      <c r="P1" s="159"/>
      <c r="Q1" s="159"/>
      <c r="R1" s="159"/>
    </row>
    <row r="2" spans="1:198" ht="21">
      <c r="A2" s="340" t="str">
        <f>'درآمد سرمایه گذاری در اوراق بها'!A2</f>
        <v xml:space="preserve">صورت وضعیت درآمدها </v>
      </c>
      <c r="B2" s="340"/>
      <c r="C2" s="340"/>
      <c r="D2" s="340"/>
      <c r="E2" s="340"/>
      <c r="F2" s="340"/>
      <c r="G2" s="340"/>
      <c r="H2" s="340"/>
      <c r="I2" s="157"/>
      <c r="J2" s="158"/>
      <c r="K2" s="159"/>
      <c r="L2" s="159"/>
      <c r="M2" s="159"/>
      <c r="N2" s="159"/>
      <c r="O2" s="159"/>
      <c r="P2" s="159"/>
      <c r="Q2" s="159"/>
      <c r="R2" s="159"/>
    </row>
    <row r="3" spans="1:198" ht="21">
      <c r="A3" s="340" t="s">
        <v>543</v>
      </c>
      <c r="B3" s="340"/>
      <c r="C3" s="340"/>
      <c r="D3" s="340"/>
      <c r="E3" s="340"/>
      <c r="F3" s="340"/>
      <c r="G3" s="340"/>
      <c r="H3" s="340"/>
      <c r="I3" s="157"/>
      <c r="J3" s="158"/>
      <c r="K3" s="159"/>
      <c r="L3" s="159"/>
      <c r="M3" s="159"/>
      <c r="N3" s="159"/>
      <c r="O3" s="159"/>
      <c r="P3" s="159"/>
      <c r="Q3" s="159"/>
      <c r="R3" s="159"/>
      <c r="GP3" s="226"/>
    </row>
    <row r="4" spans="1:198">
      <c r="GP4" s="226">
        <v>13661202</v>
      </c>
    </row>
    <row r="5" spans="1:198" ht="25.5">
      <c r="A5" s="341" t="s">
        <v>121</v>
      </c>
      <c r="B5" s="341"/>
      <c r="C5" s="341"/>
      <c r="D5" s="341"/>
      <c r="E5" s="341"/>
      <c r="F5" s="341"/>
      <c r="G5" s="341"/>
      <c r="H5" s="341"/>
      <c r="I5" s="341"/>
      <c r="J5" s="341"/>
      <c r="K5" s="341"/>
      <c r="L5" s="341"/>
      <c r="M5" s="341"/>
      <c r="N5" s="341"/>
      <c r="O5" s="341"/>
      <c r="P5" s="341"/>
      <c r="Q5" s="341"/>
      <c r="R5" s="341"/>
      <c r="GP5" s="226">
        <v>13661202</v>
      </c>
    </row>
    <row r="6" spans="1:198">
      <c r="GP6" s="226">
        <v>13661202</v>
      </c>
    </row>
    <row r="7" spans="1:198" ht="51" customHeight="1">
      <c r="A7" s="160" t="s">
        <v>122</v>
      </c>
      <c r="B7" s="160" t="s">
        <v>123</v>
      </c>
      <c r="C7" s="160" t="s">
        <v>544</v>
      </c>
      <c r="D7" s="160" t="s">
        <v>124</v>
      </c>
      <c r="E7" s="160" t="s">
        <v>125</v>
      </c>
      <c r="F7" s="161" t="s">
        <v>391</v>
      </c>
      <c r="G7" s="160" t="s">
        <v>126</v>
      </c>
      <c r="H7" s="161" t="s">
        <v>127</v>
      </c>
      <c r="I7" s="162"/>
      <c r="GP7" s="226">
        <v>13661202</v>
      </c>
    </row>
    <row r="8" spans="1:198" ht="38.450000000000003" customHeight="1">
      <c r="A8" s="160" t="s">
        <v>129</v>
      </c>
      <c r="B8" s="164" t="s">
        <v>128</v>
      </c>
      <c r="C8" s="164" t="s">
        <v>130</v>
      </c>
      <c r="D8" s="165">
        <v>50000</v>
      </c>
      <c r="E8" s="165">
        <f>D8*1000000</f>
        <v>50000000000</v>
      </c>
      <c r="F8" s="165">
        <v>458630137</v>
      </c>
      <c r="G8" s="202">
        <v>0.33</v>
      </c>
      <c r="H8" s="166">
        <v>0.38500000000000001</v>
      </c>
      <c r="I8" s="167"/>
      <c r="S8" s="163"/>
      <c r="GP8" s="226">
        <v>13661202</v>
      </c>
    </row>
    <row r="9" spans="1:198" ht="17.25">
      <c r="A9" s="342" t="s">
        <v>131</v>
      </c>
      <c r="B9" s="342"/>
      <c r="C9" s="342"/>
      <c r="D9" s="342"/>
      <c r="E9" s="342"/>
      <c r="F9" s="342"/>
      <c r="S9" s="163"/>
      <c r="GP9" s="226">
        <v>13661202</v>
      </c>
    </row>
    <row r="10" spans="1:198">
      <c r="F10" s="66"/>
      <c r="GP10" s="226">
        <v>13661202</v>
      </c>
    </row>
    <row r="11" spans="1:198">
      <c r="E11" s="72"/>
      <c r="F11" s="66"/>
      <c r="GP11" s="226">
        <v>13661202</v>
      </c>
    </row>
    <row r="12" spans="1:198">
      <c r="F12" s="66"/>
      <c r="GP12" s="226">
        <v>13661202</v>
      </c>
    </row>
    <row r="13" spans="1:198">
      <c r="GP13" s="226">
        <v>13661202</v>
      </c>
    </row>
    <row r="14" spans="1:198">
      <c r="GP14" s="226">
        <v>13661202</v>
      </c>
    </row>
    <row r="15" spans="1:198">
      <c r="F15" s="168"/>
      <c r="GP15" s="226">
        <v>13661202</v>
      </c>
    </row>
    <row r="16" spans="1:198">
      <c r="GP16" s="226">
        <v>13661202</v>
      </c>
    </row>
    <row r="17" spans="6:198">
      <c r="F17" s="163"/>
      <c r="GP17" s="226">
        <v>13661202</v>
      </c>
    </row>
    <row r="18" spans="6:198">
      <c r="J18" s="117"/>
      <c r="GP18" s="226">
        <v>13661202</v>
      </c>
    </row>
    <row r="19" spans="6:198">
      <c r="GP19" s="226">
        <v>13661202</v>
      </c>
    </row>
    <row r="20" spans="6:198">
      <c r="GP20" s="226">
        <v>13661202</v>
      </c>
    </row>
    <row r="21" spans="6:198">
      <c r="F21" s="163"/>
      <c r="GP21" s="226">
        <v>13661202</v>
      </c>
    </row>
    <row r="22" spans="6:198">
      <c r="F22" s="163"/>
      <c r="GP22" s="226">
        <v>13661202</v>
      </c>
    </row>
    <row r="23" spans="6:198">
      <c r="F23" s="163"/>
      <c r="GP23" s="226">
        <v>13661202</v>
      </c>
    </row>
    <row r="24" spans="6:198">
      <c r="GP24" s="226">
        <v>13661202</v>
      </c>
    </row>
    <row r="25" spans="6:198">
      <c r="GP25" s="226">
        <v>13661202</v>
      </c>
    </row>
    <row r="26" spans="6:198">
      <c r="GP26" s="226">
        <v>13661202</v>
      </c>
    </row>
    <row r="27" spans="6:198">
      <c r="GP27" s="226">
        <v>13661202</v>
      </c>
    </row>
    <row r="28" spans="6:198">
      <c r="GP28" s="226">
        <v>13661202</v>
      </c>
    </row>
    <row r="29" spans="6:198">
      <c r="GP29" s="226">
        <v>13661202</v>
      </c>
    </row>
    <row r="30" spans="6:198">
      <c r="GP30" s="226">
        <v>13661202</v>
      </c>
    </row>
    <row r="31" spans="6:198">
      <c r="GP31" s="226">
        <v>13661202</v>
      </c>
    </row>
    <row r="32" spans="6:198">
      <c r="GP32" s="226">
        <v>13661202</v>
      </c>
    </row>
    <row r="33" spans="198:198">
      <c r="GP33" s="226">
        <v>13661202</v>
      </c>
    </row>
    <row r="34" spans="198:198">
      <c r="GP34" s="239">
        <f>SUM(GP3:GP33)</f>
        <v>409836060</v>
      </c>
    </row>
    <row r="51" spans="35:35">
      <c r="AI51" t="s">
        <v>132</v>
      </c>
    </row>
  </sheetData>
  <mergeCells count="5">
    <mergeCell ref="A1:H1"/>
    <mergeCell ref="A2:H2"/>
    <mergeCell ref="A3:H3"/>
    <mergeCell ref="A5:R5"/>
    <mergeCell ref="A9:F9"/>
  </mergeCells>
  <pageMargins left="0.7" right="0.7" top="0.75" bottom="0.75" header="0.3" footer="0.3"/>
  <pageSetup scale="66" orientation="portrait" r:id="rId1"/>
  <colBreaks count="1" manualBreakCount="1">
    <brk id="8" max="1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sheetPr>
  <dimension ref="A1:AA44"/>
  <sheetViews>
    <sheetView rightToLeft="1" view="pageBreakPreview" zoomScale="115" zoomScaleNormal="100" zoomScaleSheetLayoutView="115" workbookViewId="0">
      <selection activeCell="I22" sqref="I22"/>
    </sheetView>
  </sheetViews>
  <sheetFormatPr defaultColWidth="9.140625" defaultRowHeight="18"/>
  <cols>
    <col min="1" max="1" width="32.42578125" style="112" customWidth="1"/>
    <col min="2" max="2" width="1.42578125" style="112" customWidth="1"/>
    <col min="3" max="3" width="17.7109375" style="112" bestFit="1" customWidth="1"/>
    <col min="4" max="4" width="0.85546875" style="112" customWidth="1"/>
    <col min="5" max="5" width="18.140625" style="112" customWidth="1"/>
    <col min="6" max="6" width="11.140625" style="112" bestFit="1" customWidth="1"/>
    <col min="7" max="7" width="11.28515625" style="112" bestFit="1" customWidth="1"/>
    <col min="8" max="8" width="9.140625" style="112"/>
    <col min="9" max="9" width="18.85546875" style="112" bestFit="1" customWidth="1"/>
    <col min="10" max="14" width="9.140625" style="112"/>
    <col min="15" max="15" width="9" style="112" bestFit="1" customWidth="1"/>
    <col min="16" max="26" width="9.140625" style="112"/>
    <col min="27" max="27" width="32.5703125" style="112" customWidth="1"/>
    <col min="28" max="16384" width="9.140625" style="112"/>
  </cols>
  <sheetData>
    <row r="1" spans="1:27" s="149" customFormat="1" ht="18.75">
      <c r="A1" s="302" t="s">
        <v>68</v>
      </c>
      <c r="B1" s="302"/>
      <c r="C1" s="302"/>
      <c r="D1" s="302"/>
      <c r="E1" s="302"/>
    </row>
    <row r="2" spans="1:27" s="149" customFormat="1" ht="18.75">
      <c r="A2" s="302" t="s">
        <v>43</v>
      </c>
      <c r="B2" s="302"/>
      <c r="C2" s="302"/>
      <c r="D2" s="302"/>
      <c r="E2" s="302"/>
    </row>
    <row r="3" spans="1:27" s="149" customFormat="1" ht="18.75">
      <c r="A3" s="302" t="s">
        <v>543</v>
      </c>
      <c r="B3" s="302"/>
      <c r="C3" s="302"/>
      <c r="D3" s="302"/>
      <c r="E3" s="302"/>
    </row>
    <row r="4" spans="1:27" ht="18.75">
      <c r="A4" s="303" t="s">
        <v>23</v>
      </c>
      <c r="B4" s="303"/>
      <c r="C4" s="303"/>
      <c r="D4" s="303"/>
      <c r="E4" s="303"/>
    </row>
    <row r="5" spans="1:27" ht="49.5" customHeight="1" thickBot="1">
      <c r="A5" s="150"/>
      <c r="B5" s="151"/>
      <c r="C5" s="152" t="str">
        <f>'درآمد سرمایه گذاری در سهام '!C7</f>
        <v>1405/02/31</v>
      </c>
      <c r="D5" s="153"/>
      <c r="E5" s="152" t="str">
        <f>'درآمد سرمایه گذاری در سهام '!M7</f>
        <v>از ابتدای سال مالی تا پایان اردیبهشت  ماه</v>
      </c>
      <c r="F5" s="226"/>
    </row>
    <row r="6" spans="1:27" ht="16.5" customHeight="1">
      <c r="A6" s="337"/>
      <c r="B6" s="338"/>
      <c r="C6" s="333" t="s">
        <v>6</v>
      </c>
      <c r="D6" s="154"/>
      <c r="E6" s="333" t="s">
        <v>6</v>
      </c>
      <c r="F6" s="226"/>
    </row>
    <row r="7" spans="1:27" ht="18.75" thickBot="1">
      <c r="A7" s="338"/>
      <c r="B7" s="338"/>
      <c r="C7" s="339"/>
      <c r="D7" s="155"/>
      <c r="E7" s="339"/>
      <c r="F7" s="131"/>
    </row>
    <row r="8" spans="1:27">
      <c r="A8" s="153" t="s">
        <v>24</v>
      </c>
      <c r="B8" s="153"/>
      <c r="C8" s="10">
        <v>0</v>
      </c>
      <c r="D8" s="10"/>
      <c r="E8" s="10">
        <v>61006042232</v>
      </c>
      <c r="F8" s="123"/>
      <c r="H8" s="131"/>
      <c r="I8" s="123"/>
    </row>
    <row r="9" spans="1:27">
      <c r="A9" s="153" t="s">
        <v>83</v>
      </c>
      <c r="B9" s="153"/>
      <c r="C9" s="10">
        <v>10577342</v>
      </c>
      <c r="D9" s="10"/>
      <c r="E9" s="10">
        <v>3045310540</v>
      </c>
      <c r="F9" s="226"/>
      <c r="G9" s="123"/>
      <c r="H9" s="131"/>
      <c r="I9" s="123"/>
    </row>
    <row r="10" spans="1:27" ht="18.75" thickBot="1">
      <c r="A10" s="156" t="s">
        <v>2</v>
      </c>
      <c r="B10" s="153"/>
      <c r="C10" s="107">
        <f>SUM(C8:C9)</f>
        <v>10577342</v>
      </c>
      <c r="D10" s="10"/>
      <c r="E10" s="107">
        <f>SUM(E8:E9)</f>
        <v>64051352772</v>
      </c>
      <c r="F10" s="226"/>
    </row>
    <row r="11" spans="1:27" ht="18.75" thickTop="1">
      <c r="A11" s="153"/>
      <c r="D11" s="10"/>
      <c r="F11" s="131"/>
      <c r="AA11" s="123"/>
    </row>
    <row r="12" spans="1:27">
      <c r="C12" s="117"/>
      <c r="E12" s="123"/>
      <c r="AA12" s="123"/>
    </row>
    <row r="13" spans="1:27">
      <c r="AA13" s="123"/>
    </row>
    <row r="14" spans="1:27">
      <c r="C14" s="131"/>
      <c r="E14" s="131"/>
      <c r="AA14" s="123"/>
    </row>
    <row r="15" spans="1:27">
      <c r="C15" s="123"/>
      <c r="E15" s="131"/>
      <c r="AA15" s="123"/>
    </row>
    <row r="16" spans="1:27">
      <c r="E16" s="123"/>
      <c r="AA16" s="123"/>
    </row>
    <row r="17" spans="3:27">
      <c r="AA17" s="123"/>
    </row>
    <row r="18" spans="3:27">
      <c r="AA18" s="123"/>
    </row>
    <row r="19" spans="3:27">
      <c r="AA19" s="123"/>
    </row>
    <row r="20" spans="3:27">
      <c r="AA20" s="123"/>
    </row>
    <row r="21" spans="3:27">
      <c r="AA21" s="123"/>
    </row>
    <row r="22" spans="3:27">
      <c r="AA22" s="123"/>
    </row>
    <row r="23" spans="3:27">
      <c r="AA23" s="123"/>
    </row>
    <row r="24" spans="3:27">
      <c r="AA24" s="123"/>
    </row>
    <row r="25" spans="3:27">
      <c r="AA25" s="123"/>
    </row>
    <row r="26" spans="3:27">
      <c r="E26" s="123"/>
      <c r="AA26" s="123"/>
    </row>
    <row r="28" spans="3:27">
      <c r="C28" s="123"/>
    </row>
    <row r="29" spans="3:27">
      <c r="O29" s="131"/>
    </row>
    <row r="30" spans="3:27">
      <c r="C30" s="123"/>
    </row>
    <row r="33" s="112" customFormat="1"/>
    <row r="34" s="112" customFormat="1"/>
    <row r="35" s="112" customFormat="1"/>
    <row r="36" s="112" customFormat="1"/>
    <row r="37" s="112" customFormat="1"/>
    <row r="38" s="112" customFormat="1"/>
    <row r="39" s="112" customFormat="1"/>
    <row r="40" s="112" customFormat="1"/>
    <row r="41" s="112" customFormat="1"/>
    <row r="42" s="112" customFormat="1"/>
    <row r="43" s="112" customFormat="1"/>
    <row r="44" s="112" customFormat="1"/>
  </sheetData>
  <mergeCells count="8">
    <mergeCell ref="A1:E1"/>
    <mergeCell ref="A2:E2"/>
    <mergeCell ref="A3:E3"/>
    <mergeCell ref="E6:E7"/>
    <mergeCell ref="C6:C7"/>
    <mergeCell ref="A4:E4"/>
    <mergeCell ref="A6:A7"/>
    <mergeCell ref="B6:B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AA19"/>
  <sheetViews>
    <sheetView rightToLeft="1" view="pageBreakPreview" zoomScale="85" zoomScaleNormal="100" zoomScaleSheetLayoutView="85" workbookViewId="0">
      <selection activeCell="G15" sqref="G15"/>
    </sheetView>
  </sheetViews>
  <sheetFormatPr defaultColWidth="9.140625" defaultRowHeight="17.25"/>
  <cols>
    <col min="1" max="1" width="30.5703125" style="114" bestFit="1" customWidth="1"/>
    <col min="2" max="2" width="0.5703125" style="114" customWidth="1"/>
    <col min="3" max="3" width="15" style="114" customWidth="1"/>
    <col min="4" max="4" width="0.85546875" style="114" customWidth="1"/>
    <col min="5" max="5" width="15.28515625" style="114" bestFit="1" customWidth="1"/>
    <col min="6" max="6" width="1.140625" style="114" customWidth="1"/>
    <col min="7" max="7" width="9.42578125" style="114" bestFit="1" customWidth="1"/>
    <col min="8" max="8" width="0.5703125" style="114" customWidth="1"/>
    <col min="9" max="9" width="18.85546875" style="114" bestFit="1" customWidth="1"/>
    <col min="10" max="10" width="1" style="114" customWidth="1"/>
    <col min="11" max="11" width="15.28515625" style="114" customWidth="1"/>
    <col min="12" max="12" width="1.140625" style="114" customWidth="1"/>
    <col min="13" max="13" width="15" style="114" bestFit="1" customWidth="1"/>
    <col min="14" max="14" width="1" style="114" customWidth="1"/>
    <col min="15" max="15" width="16.5703125" style="114" bestFit="1" customWidth="1"/>
    <col min="16" max="16" width="1.140625" style="114" customWidth="1"/>
    <col min="17" max="17" width="16" style="114" bestFit="1" customWidth="1"/>
    <col min="18" max="18" width="1.140625" style="114" customWidth="1"/>
    <col min="19" max="19" width="17.28515625" style="114" bestFit="1" customWidth="1"/>
    <col min="20" max="21" width="9.5703125" style="114" bestFit="1" customWidth="1"/>
    <col min="22" max="26" width="9.140625" style="114"/>
    <col min="27" max="27" width="32.5703125" style="114" customWidth="1"/>
    <col min="28" max="16384" width="9.140625" style="114"/>
  </cols>
  <sheetData>
    <row r="1" spans="1:27" ht="22.5">
      <c r="A1" s="345" t="s">
        <v>68</v>
      </c>
      <c r="B1" s="345"/>
      <c r="C1" s="345"/>
      <c r="D1" s="345"/>
      <c r="E1" s="345"/>
      <c r="F1" s="345"/>
      <c r="G1" s="345"/>
      <c r="H1" s="345"/>
      <c r="I1" s="345"/>
      <c r="J1" s="345"/>
      <c r="K1" s="345"/>
      <c r="L1" s="345"/>
      <c r="M1" s="345"/>
      <c r="N1" s="345"/>
      <c r="O1" s="345"/>
      <c r="P1" s="345"/>
      <c r="Q1" s="345"/>
      <c r="R1" s="345"/>
      <c r="S1" s="345"/>
    </row>
    <row r="2" spans="1:27" ht="22.5">
      <c r="A2" s="345" t="s">
        <v>43</v>
      </c>
      <c r="B2" s="345"/>
      <c r="C2" s="345"/>
      <c r="D2" s="345"/>
      <c r="E2" s="345"/>
      <c r="F2" s="345"/>
      <c r="G2" s="345"/>
      <c r="H2" s="345"/>
      <c r="I2" s="345"/>
      <c r="J2" s="345"/>
      <c r="K2" s="345"/>
      <c r="L2" s="345"/>
      <c r="M2" s="345"/>
      <c r="N2" s="345"/>
      <c r="O2" s="345"/>
      <c r="P2" s="345"/>
      <c r="Q2" s="345"/>
      <c r="R2" s="345"/>
      <c r="S2" s="345"/>
    </row>
    <row r="3" spans="1:27" ht="22.5">
      <c r="A3" s="345" t="s">
        <v>543</v>
      </c>
      <c r="B3" s="345"/>
      <c r="C3" s="345"/>
      <c r="D3" s="345"/>
      <c r="E3" s="345"/>
      <c r="F3" s="345"/>
      <c r="G3" s="345"/>
      <c r="H3" s="345"/>
      <c r="I3" s="345"/>
      <c r="J3" s="345"/>
      <c r="K3" s="345"/>
      <c r="L3" s="345"/>
      <c r="M3" s="345"/>
      <c r="N3" s="345"/>
      <c r="O3" s="345"/>
      <c r="P3" s="345"/>
      <c r="Q3" s="345"/>
      <c r="R3" s="345"/>
      <c r="S3" s="345"/>
    </row>
    <row r="4" spans="1:27" ht="22.5">
      <c r="A4" s="346" t="s">
        <v>92</v>
      </c>
      <c r="B4" s="346"/>
      <c r="C4" s="346"/>
      <c r="D4" s="346"/>
      <c r="E4" s="346"/>
      <c r="F4" s="346"/>
      <c r="G4" s="346"/>
      <c r="H4" s="346"/>
      <c r="I4" s="347"/>
      <c r="J4" s="347"/>
      <c r="K4" s="347"/>
      <c r="L4" s="347"/>
      <c r="M4" s="347"/>
      <c r="N4" s="347"/>
      <c r="O4" s="347"/>
      <c r="P4" s="347"/>
      <c r="Q4" s="346"/>
      <c r="R4" s="346"/>
      <c r="S4" s="346"/>
    </row>
    <row r="6" spans="1:27" ht="25.5" customHeight="1">
      <c r="C6" s="343" t="s">
        <v>58</v>
      </c>
      <c r="D6" s="344"/>
      <c r="E6" s="344"/>
      <c r="F6" s="344"/>
      <c r="G6" s="344"/>
      <c r="I6" s="343" t="s">
        <v>59</v>
      </c>
      <c r="J6" s="344"/>
      <c r="K6" s="344"/>
      <c r="L6" s="344"/>
      <c r="M6" s="344"/>
      <c r="O6" s="343" t="str">
        <f>'درآمد سرمایه گذاری در سهام '!M7</f>
        <v>از ابتدای سال مالی تا پایان اردیبهشت  ماه</v>
      </c>
      <c r="P6" s="344"/>
      <c r="Q6" s="344"/>
      <c r="R6" s="344"/>
      <c r="S6" s="344"/>
    </row>
    <row r="7" spans="1:27" ht="56.25">
      <c r="A7" s="145" t="s">
        <v>60</v>
      </c>
      <c r="C7" s="146" t="s">
        <v>137</v>
      </c>
      <c r="E7" s="146" t="s">
        <v>61</v>
      </c>
      <c r="G7" s="146" t="s">
        <v>62</v>
      </c>
      <c r="I7" s="146" t="s">
        <v>63</v>
      </c>
      <c r="K7" s="146" t="s">
        <v>64</v>
      </c>
      <c r="M7" s="146" t="s">
        <v>65</v>
      </c>
      <c r="O7" s="146" t="s">
        <v>63</v>
      </c>
      <c r="Q7" s="146" t="s">
        <v>64</v>
      </c>
      <c r="S7" s="146" t="s">
        <v>65</v>
      </c>
    </row>
    <row r="8" spans="1:27" ht="18">
      <c r="A8" s="78" t="s">
        <v>86</v>
      </c>
      <c r="C8" s="78" t="s">
        <v>519</v>
      </c>
      <c r="D8" s="78"/>
      <c r="E8" s="78">
        <v>2838850</v>
      </c>
      <c r="F8" s="78"/>
      <c r="G8" s="78">
        <v>9250</v>
      </c>
      <c r="I8" s="10">
        <v>0</v>
      </c>
      <c r="J8" s="10"/>
      <c r="K8" s="10">
        <v>0</v>
      </c>
      <c r="L8" s="10"/>
      <c r="M8" s="10">
        <v>0</v>
      </c>
      <c r="O8" s="10">
        <v>26259362500</v>
      </c>
      <c r="P8" s="10"/>
      <c r="Q8" s="10">
        <v>0</v>
      </c>
      <c r="R8" s="10"/>
      <c r="S8" s="10">
        <v>26259362500</v>
      </c>
    </row>
    <row r="9" spans="1:27" ht="22.5" customHeight="1">
      <c r="A9" s="78" t="s">
        <v>157</v>
      </c>
      <c r="B9" s="78"/>
      <c r="C9" s="78" t="s">
        <v>540</v>
      </c>
      <c r="D9" s="78"/>
      <c r="E9" s="10">
        <v>5296</v>
      </c>
      <c r="F9" s="78"/>
      <c r="G9" s="10">
        <v>105</v>
      </c>
      <c r="H9" s="78"/>
      <c r="I9" s="10">
        <v>556080</v>
      </c>
      <c r="J9" s="78"/>
      <c r="K9" s="10">
        <v>-15189</v>
      </c>
      <c r="L9" s="78"/>
      <c r="M9" s="10">
        <v>540891</v>
      </c>
      <c r="N9" s="78"/>
      <c r="O9" s="10">
        <v>556080</v>
      </c>
      <c r="P9" s="10"/>
      <c r="Q9" s="10">
        <v>-15189</v>
      </c>
      <c r="R9" s="10"/>
      <c r="S9" s="10">
        <v>540891</v>
      </c>
    </row>
    <row r="10" spans="1:27" ht="22.5" customHeight="1" thickBot="1">
      <c r="A10" s="147"/>
      <c r="G10" s="20"/>
      <c r="I10" s="107">
        <f>SUM(I8:I9)</f>
        <v>556080</v>
      </c>
      <c r="J10" s="107">
        <f t="shared" ref="J10:R10" si="0">SUM(J8:J9)</f>
        <v>0</v>
      </c>
      <c r="K10" s="107">
        <f t="shared" si="0"/>
        <v>-15189</v>
      </c>
      <c r="L10" s="107">
        <f t="shared" si="0"/>
        <v>0</v>
      </c>
      <c r="M10" s="107">
        <f t="shared" si="0"/>
        <v>540891</v>
      </c>
      <c r="N10" s="107">
        <f t="shared" si="0"/>
        <v>0</v>
      </c>
      <c r="O10" s="107">
        <f t="shared" si="0"/>
        <v>26259918580</v>
      </c>
      <c r="P10" s="107">
        <f t="shared" si="0"/>
        <v>0</v>
      </c>
      <c r="Q10" s="107">
        <f t="shared" si="0"/>
        <v>-15189</v>
      </c>
      <c r="R10" s="107">
        <f t="shared" si="0"/>
        <v>0</v>
      </c>
      <c r="S10" s="107">
        <f>SUM(S8:S9)</f>
        <v>26259903391</v>
      </c>
      <c r="AA10" s="125"/>
    </row>
    <row r="11" spans="1:27" s="10" customFormat="1" ht="18.75" thickTop="1">
      <c r="E11" s="148"/>
    </row>
    <row r="12" spans="1:27" s="10" customFormat="1" ht="18">
      <c r="E12" s="148"/>
    </row>
    <row r="13" spans="1:27" s="10" customFormat="1" ht="18">
      <c r="E13" s="20"/>
      <c r="I13" s="117"/>
      <c r="O13" s="117"/>
    </row>
    <row r="14" spans="1:27">
      <c r="AA14" s="125"/>
    </row>
    <row r="15" spans="1:27">
      <c r="AA15" s="125"/>
    </row>
    <row r="16" spans="1:27">
      <c r="AA16" s="125"/>
    </row>
    <row r="17" spans="27:27">
      <c r="AA17" s="125"/>
    </row>
    <row r="18" spans="27:27">
      <c r="AA18" s="125"/>
    </row>
    <row r="19" spans="27:27">
      <c r="AA19" s="125"/>
    </row>
  </sheetData>
  <mergeCells count="9">
    <mergeCell ref="C6:G6"/>
    <mergeCell ref="I6:M6"/>
    <mergeCell ref="O6:S6"/>
    <mergeCell ref="A1:S1"/>
    <mergeCell ref="A2:S2"/>
    <mergeCell ref="A4:H4"/>
    <mergeCell ref="I4:P4"/>
    <mergeCell ref="Q4:S4"/>
    <mergeCell ref="A3:S3"/>
  </mergeCells>
  <pageMargins left="0.7" right="0.7" top="0.75" bottom="0.75" header="0.3" footer="0.3"/>
  <pageSetup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AA25"/>
  <sheetViews>
    <sheetView rightToLeft="1" view="pageBreakPreview" zoomScale="70" zoomScaleNormal="100" zoomScaleSheetLayoutView="70" workbookViewId="0">
      <selection activeCell="D15" sqref="D15:P19"/>
    </sheetView>
  </sheetViews>
  <sheetFormatPr defaultColWidth="9.140625" defaultRowHeight="21.75"/>
  <cols>
    <col min="1" max="1" width="50.85546875" style="112" customWidth="1"/>
    <col min="2" max="2" width="15.5703125" style="112" bestFit="1" customWidth="1"/>
    <col min="3" max="3" width="0.85546875" style="112" customWidth="1"/>
    <col min="4" max="4" width="14" style="112" bestFit="1" customWidth="1"/>
    <col min="5" max="5" width="1.28515625" style="112" customWidth="1"/>
    <col min="6" max="6" width="12.42578125" style="112" customWidth="1"/>
    <col min="7" max="7" width="1" style="112" customWidth="1"/>
    <col min="8" max="8" width="25" style="19" customWidth="1"/>
    <col min="9" max="9" width="0.85546875" style="19" customWidth="1"/>
    <col min="10" max="10" width="25" style="19" bestFit="1" customWidth="1"/>
    <col min="11" max="11" width="0.7109375" style="19" customWidth="1"/>
    <col min="12" max="12" width="23.140625" style="19" bestFit="1" customWidth="1"/>
    <col min="13" max="13" width="0.7109375" style="19" customWidth="1"/>
    <col min="14" max="14" width="23.140625" style="19" bestFit="1" customWidth="1"/>
    <col min="15" max="15" width="1" style="19" customWidth="1"/>
    <col min="16" max="16" width="17" style="19" bestFit="1" customWidth="1"/>
    <col min="17" max="17" width="0.5703125" style="19" customWidth="1"/>
    <col min="18" max="18" width="23.140625" style="19" bestFit="1" customWidth="1"/>
    <col min="19" max="19" width="14.28515625" style="113" bestFit="1" customWidth="1"/>
    <col min="20" max="20" width="15.85546875" style="113" bestFit="1" customWidth="1"/>
    <col min="21" max="21" width="11.28515625" style="113" bestFit="1" customWidth="1"/>
    <col min="22" max="22" width="14.42578125" style="113" bestFit="1" customWidth="1"/>
    <col min="23" max="26" width="9.140625" style="113"/>
    <col min="27" max="27" width="32.5703125" style="113" customWidth="1"/>
    <col min="28" max="16384" width="9.140625" style="112"/>
  </cols>
  <sheetData>
    <row r="1" spans="1:27" ht="24.75">
      <c r="A1" s="294" t="s">
        <v>68</v>
      </c>
      <c r="B1" s="294"/>
      <c r="C1" s="294"/>
      <c r="D1" s="294"/>
      <c r="E1" s="294"/>
      <c r="F1" s="294"/>
      <c r="G1" s="294"/>
      <c r="H1" s="294"/>
      <c r="I1" s="294"/>
      <c r="J1" s="294"/>
      <c r="K1" s="294"/>
      <c r="L1" s="294"/>
      <c r="M1" s="294"/>
      <c r="N1" s="294"/>
      <c r="O1" s="294"/>
      <c r="P1" s="294"/>
      <c r="Q1" s="294"/>
      <c r="R1" s="294"/>
    </row>
    <row r="2" spans="1:27" ht="24.75">
      <c r="A2" s="294" t="s">
        <v>43</v>
      </c>
      <c r="B2" s="294"/>
      <c r="C2" s="294"/>
      <c r="D2" s="294"/>
      <c r="E2" s="294"/>
      <c r="F2" s="294"/>
      <c r="G2" s="294"/>
      <c r="H2" s="294"/>
      <c r="I2" s="294"/>
      <c r="J2" s="294"/>
      <c r="K2" s="294"/>
      <c r="L2" s="294"/>
      <c r="M2" s="294"/>
      <c r="N2" s="294"/>
      <c r="O2" s="294"/>
      <c r="P2" s="294"/>
      <c r="Q2" s="294"/>
      <c r="R2" s="294"/>
    </row>
    <row r="3" spans="1:27" ht="24.75">
      <c r="A3" s="294" t="s">
        <v>543</v>
      </c>
      <c r="B3" s="294"/>
      <c r="C3" s="294"/>
      <c r="D3" s="294"/>
      <c r="E3" s="294"/>
      <c r="F3" s="294"/>
      <c r="G3" s="294"/>
      <c r="H3" s="294"/>
      <c r="I3" s="294"/>
      <c r="J3" s="294"/>
      <c r="K3" s="294"/>
      <c r="L3" s="294"/>
      <c r="M3" s="294"/>
      <c r="N3" s="294"/>
      <c r="O3" s="294"/>
      <c r="P3" s="294"/>
      <c r="Q3" s="294"/>
      <c r="R3" s="294"/>
    </row>
    <row r="4" spans="1:27" ht="24.75">
      <c r="A4" s="130"/>
      <c r="B4" s="130"/>
      <c r="C4" s="130"/>
      <c r="D4" s="130"/>
      <c r="E4" s="130"/>
      <c r="F4" s="130"/>
      <c r="G4" s="130"/>
      <c r="H4" s="130"/>
      <c r="I4" s="130"/>
      <c r="J4" s="130"/>
      <c r="K4" s="130"/>
      <c r="L4" s="130"/>
      <c r="M4" s="130"/>
      <c r="N4" s="130"/>
      <c r="O4" s="130"/>
      <c r="P4" s="130"/>
      <c r="Q4" s="130"/>
      <c r="R4" s="130"/>
    </row>
    <row r="5" spans="1:27" ht="24.75" customHeight="1">
      <c r="A5" s="295" t="s">
        <v>94</v>
      </c>
      <c r="B5" s="295"/>
      <c r="C5" s="295"/>
      <c r="D5" s="295"/>
      <c r="E5" s="295"/>
      <c r="F5" s="295"/>
      <c r="G5" s="295"/>
      <c r="H5" s="295"/>
      <c r="I5" s="16"/>
      <c r="J5" s="17"/>
      <c r="K5" s="17"/>
      <c r="L5" s="17"/>
      <c r="M5" s="17"/>
      <c r="N5" s="17"/>
      <c r="O5" s="17"/>
      <c r="P5" s="17"/>
      <c r="Q5" s="17"/>
      <c r="R5" s="17"/>
    </row>
    <row r="6" spans="1:27" ht="46.5" customHeight="1" thickBot="1">
      <c r="A6" s="133"/>
      <c r="B6" s="132"/>
      <c r="C6" s="132"/>
      <c r="D6" s="132"/>
      <c r="E6" s="132"/>
      <c r="F6" s="132"/>
      <c r="G6" s="139"/>
      <c r="H6" s="348" t="str">
        <f>'درآمد سرمایه گذاری در سهام '!C7</f>
        <v>1405/02/31</v>
      </c>
      <c r="I6" s="348"/>
      <c r="J6" s="348"/>
      <c r="K6" s="348"/>
      <c r="L6" s="348"/>
      <c r="M6" s="17"/>
      <c r="N6" s="348" t="str">
        <f>'درآمد سرمایه گذاری در سهام '!M7</f>
        <v>از ابتدای سال مالی تا پایان اردیبهشت  ماه</v>
      </c>
      <c r="O6" s="348"/>
      <c r="P6" s="348"/>
      <c r="Q6" s="348"/>
      <c r="R6" s="348"/>
    </row>
    <row r="7" spans="1:27" ht="46.5" customHeight="1" thickBot="1">
      <c r="A7" s="134" t="s">
        <v>28</v>
      </c>
      <c r="B7" s="140" t="s">
        <v>30</v>
      </c>
      <c r="C7" s="139" t="s">
        <v>113</v>
      </c>
      <c r="D7" s="140" t="s">
        <v>16</v>
      </c>
      <c r="E7" s="139"/>
      <c r="F7" s="140" t="s">
        <v>81</v>
      </c>
      <c r="G7" s="137"/>
      <c r="H7" s="18" t="s">
        <v>44</v>
      </c>
      <c r="I7" s="75"/>
      <c r="J7" s="18" t="s">
        <v>29</v>
      </c>
      <c r="K7" s="75"/>
      <c r="L7" s="18" t="s">
        <v>31</v>
      </c>
      <c r="M7" s="17"/>
      <c r="N7" s="18" t="s">
        <v>44</v>
      </c>
      <c r="O7" s="75" t="s">
        <v>134</v>
      </c>
      <c r="P7" s="18" t="s">
        <v>29</v>
      </c>
      <c r="Q7" s="75"/>
      <c r="R7" s="18" t="s">
        <v>31</v>
      </c>
      <c r="S7" s="141"/>
      <c r="T7" s="76"/>
      <c r="U7" s="142"/>
    </row>
    <row r="8" spans="1:27" s="115" customFormat="1" ht="46.5" customHeight="1">
      <c r="A8" s="135" t="s">
        <v>89</v>
      </c>
      <c r="B8" s="10" t="s">
        <v>538</v>
      </c>
      <c r="C8" s="139"/>
      <c r="D8" s="10" t="s">
        <v>90</v>
      </c>
      <c r="E8" s="137"/>
      <c r="F8" s="244">
        <v>23</v>
      </c>
      <c r="G8" s="137"/>
      <c r="H8" s="10">
        <v>1446574659</v>
      </c>
      <c r="I8" s="26"/>
      <c r="J8" s="26">
        <v>0</v>
      </c>
      <c r="K8" s="26"/>
      <c r="L8" s="26">
        <f>H8+J8</f>
        <v>1446574659</v>
      </c>
      <c r="M8" s="26"/>
      <c r="N8" s="26">
        <v>9595353623</v>
      </c>
      <c r="O8" s="26"/>
      <c r="P8" s="26">
        <v>0</v>
      </c>
      <c r="Q8" s="26"/>
      <c r="R8" s="26">
        <f>N8+P8</f>
        <v>9595353623</v>
      </c>
      <c r="S8" s="113"/>
      <c r="T8" s="143"/>
      <c r="U8" s="113"/>
      <c r="V8" s="113"/>
      <c r="W8" s="113"/>
      <c r="X8" s="113"/>
      <c r="Y8" s="113"/>
      <c r="Z8" s="113"/>
      <c r="AA8" s="113"/>
    </row>
    <row r="9" spans="1:27" ht="46.5" customHeight="1" thickBot="1">
      <c r="A9" s="135"/>
      <c r="B9" s="26"/>
      <c r="C9" s="139"/>
      <c r="D9" s="144"/>
      <c r="E9" s="137"/>
      <c r="F9" s="79"/>
      <c r="G9" s="137"/>
      <c r="H9" s="107">
        <f>SUM(H8:H8)</f>
        <v>1446574659</v>
      </c>
      <c r="I9" s="136"/>
      <c r="J9" s="48">
        <f>SUM(J8:J8)</f>
        <v>0</v>
      </c>
      <c r="K9" s="136"/>
      <c r="L9" s="48">
        <f>SUM(L8:L8)</f>
        <v>1446574659</v>
      </c>
      <c r="M9" s="136"/>
      <c r="N9" s="48">
        <f>SUM(N8:N8)</f>
        <v>9595353623</v>
      </c>
      <c r="O9" s="136"/>
      <c r="P9" s="48">
        <f>SUM(P8:P8)</f>
        <v>0</v>
      </c>
      <c r="Q9" s="108" t="e">
        <f>SUM(#REF!)</f>
        <v>#REF!</v>
      </c>
      <c r="R9" s="48">
        <f>SUM(R8:R8)</f>
        <v>9595353623</v>
      </c>
    </row>
    <row r="10" spans="1:27" ht="47.45" customHeight="1" thickTop="1">
      <c r="B10" s="26"/>
      <c r="C10" s="139"/>
      <c r="D10" s="144"/>
      <c r="E10" s="137"/>
      <c r="F10" s="79"/>
      <c r="G10" s="137"/>
      <c r="I10" s="115"/>
      <c r="K10" s="115"/>
      <c r="M10" s="115"/>
      <c r="O10" s="115"/>
    </row>
    <row r="11" spans="1:27" ht="24">
      <c r="B11" s="137"/>
      <c r="C11" s="137"/>
      <c r="D11" s="137"/>
      <c r="E11" s="137"/>
      <c r="F11" s="137"/>
      <c r="I11" s="115"/>
      <c r="K11" s="115"/>
      <c r="M11" s="115"/>
      <c r="O11" s="115"/>
    </row>
    <row r="12" spans="1:27">
      <c r="H12" s="117"/>
      <c r="I12" s="115"/>
      <c r="K12" s="115"/>
      <c r="M12" s="115"/>
    </row>
    <row r="13" spans="1:27" ht="24">
      <c r="B13" s="137"/>
      <c r="C13" s="137"/>
      <c r="D13" s="137"/>
      <c r="E13" s="137"/>
      <c r="F13" s="79"/>
      <c r="G13" s="137"/>
      <c r="L13" s="10"/>
      <c r="N13" s="206"/>
      <c r="R13" s="10"/>
    </row>
    <row r="14" spans="1:27" ht="24">
      <c r="B14" s="137"/>
      <c r="C14" s="137"/>
      <c r="D14" s="137"/>
      <c r="E14" s="137"/>
      <c r="F14" s="137"/>
      <c r="G14" s="137"/>
      <c r="H14" s="206"/>
    </row>
    <row r="15" spans="1:27" ht="24">
      <c r="B15" s="137"/>
      <c r="C15" s="137"/>
      <c r="D15" s="137"/>
      <c r="E15" s="137"/>
      <c r="F15" s="137"/>
      <c r="G15" s="137"/>
      <c r="H15" s="117"/>
      <c r="N15" s="117"/>
    </row>
    <row r="16" spans="1:27" ht="24">
      <c r="B16" s="137"/>
      <c r="C16" s="137"/>
      <c r="D16" s="137"/>
      <c r="E16" s="137"/>
      <c r="F16" s="137"/>
      <c r="G16" s="137"/>
    </row>
    <row r="17" spans="2:21" ht="24">
      <c r="B17" s="137"/>
      <c r="C17" s="137"/>
      <c r="D17" s="137"/>
      <c r="E17" s="137"/>
      <c r="F17" s="137"/>
      <c r="G17" s="137"/>
    </row>
    <row r="18" spans="2:21" ht="24">
      <c r="B18" s="137"/>
      <c r="C18" s="137"/>
      <c r="D18" s="137"/>
      <c r="E18" s="137"/>
      <c r="F18" s="137"/>
      <c r="G18" s="137"/>
    </row>
    <row r="19" spans="2:21" ht="24">
      <c r="B19" s="137"/>
      <c r="C19" s="137"/>
      <c r="D19" s="137"/>
      <c r="E19" s="137"/>
      <c r="F19" s="137"/>
      <c r="G19" s="137"/>
    </row>
    <row r="20" spans="2:21" ht="24">
      <c r="B20" s="137"/>
      <c r="C20" s="137"/>
      <c r="D20" s="137"/>
      <c r="E20" s="137"/>
      <c r="F20" s="137"/>
      <c r="G20" s="137"/>
    </row>
    <row r="21" spans="2:21" ht="24">
      <c r="B21" s="137"/>
      <c r="C21" s="137"/>
      <c r="D21" s="137"/>
      <c r="E21" s="137"/>
      <c r="F21" s="137"/>
    </row>
    <row r="25" spans="2:21" ht="24">
      <c r="U25" s="26"/>
    </row>
  </sheetData>
  <mergeCells count="6">
    <mergeCell ref="H6:L6"/>
    <mergeCell ref="N6:R6"/>
    <mergeCell ref="A1:R1"/>
    <mergeCell ref="A2:R2"/>
    <mergeCell ref="A3:R3"/>
    <mergeCell ref="A5:H5"/>
  </mergeCells>
  <printOptions horizontalCentered="1"/>
  <pageMargins left="0.25" right="0.25" top="0.75" bottom="0.75" header="0.3" footer="0.3"/>
  <pageSetup paperSize="9" scale="6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413B0-99DB-428E-B20C-7862B133BC29}">
  <sheetPr>
    <tabColor rgb="FF00B050"/>
    <pageSetUpPr fitToPage="1"/>
  </sheetPr>
  <dimension ref="A1:N26"/>
  <sheetViews>
    <sheetView rightToLeft="1" view="pageBreakPreview" zoomScale="70" zoomScaleNormal="100" zoomScaleSheetLayoutView="70" workbookViewId="0">
      <selection activeCell="A20" sqref="A20:L25"/>
    </sheetView>
  </sheetViews>
  <sheetFormatPr defaultColWidth="9.140625" defaultRowHeight="18"/>
  <cols>
    <col min="1" max="1" width="48" style="112" bestFit="1" customWidth="1"/>
    <col min="2" max="2" width="18.5703125" style="19" bestFit="1" customWidth="1"/>
    <col min="3" max="3" width="0.85546875" style="19" customWidth="1"/>
    <col min="4" max="4" width="19.5703125" style="19" bestFit="1" customWidth="1"/>
    <col min="5" max="5" width="0.7109375" style="19" customWidth="1"/>
    <col min="6" max="6" width="21.28515625" style="19" bestFit="1" customWidth="1"/>
    <col min="7" max="7" width="0.7109375" style="19" customWidth="1"/>
    <col min="8" max="8" width="22.5703125" style="19" bestFit="1" customWidth="1"/>
    <col min="9" max="9" width="1.140625" style="19" customWidth="1"/>
    <col min="10" max="10" width="19.5703125" style="19" bestFit="1" customWidth="1"/>
    <col min="11" max="11" width="0.85546875" style="19" customWidth="1"/>
    <col min="12" max="12" width="21.28515625" style="19" bestFit="1" customWidth="1"/>
    <col min="13" max="13" width="9.140625" style="112"/>
    <col min="14" max="14" width="32.5703125" style="112" customWidth="1"/>
    <col min="15" max="16384" width="9.140625" style="112"/>
  </cols>
  <sheetData>
    <row r="1" spans="1:14" ht="24.75">
      <c r="A1" s="294" t="s">
        <v>68</v>
      </c>
      <c r="B1" s="294"/>
      <c r="C1" s="294"/>
      <c r="D1" s="294"/>
      <c r="E1" s="294"/>
      <c r="F1" s="294"/>
      <c r="G1" s="294"/>
      <c r="H1" s="294"/>
      <c r="I1" s="294"/>
      <c r="J1" s="294"/>
      <c r="K1" s="294"/>
      <c r="L1" s="294"/>
    </row>
    <row r="2" spans="1:14" ht="24.75">
      <c r="A2" s="294" t="s">
        <v>43</v>
      </c>
      <c r="B2" s="294"/>
      <c r="C2" s="294"/>
      <c r="D2" s="294"/>
      <c r="E2" s="294"/>
      <c r="F2" s="294"/>
      <c r="G2" s="294"/>
      <c r="H2" s="294"/>
      <c r="I2" s="294"/>
      <c r="J2" s="294"/>
      <c r="K2" s="294"/>
      <c r="L2" s="294"/>
    </row>
    <row r="3" spans="1:14" ht="24.75">
      <c r="A3" s="294" t="s">
        <v>543</v>
      </c>
      <c r="B3" s="294"/>
      <c r="C3" s="294"/>
      <c r="D3" s="294"/>
      <c r="E3" s="294"/>
      <c r="F3" s="294"/>
      <c r="G3" s="294"/>
      <c r="H3" s="294"/>
      <c r="I3" s="294"/>
      <c r="J3" s="294"/>
      <c r="K3" s="294"/>
      <c r="L3" s="294"/>
    </row>
    <row r="4" spans="1:14" ht="24.75">
      <c r="A4" s="130"/>
      <c r="B4" s="130"/>
      <c r="C4" s="130"/>
      <c r="D4" s="130"/>
      <c r="E4" s="130"/>
      <c r="F4" s="130"/>
      <c r="G4" s="130"/>
      <c r="H4" s="130"/>
      <c r="I4" s="130"/>
      <c r="J4" s="130"/>
      <c r="K4" s="130"/>
      <c r="L4" s="130"/>
    </row>
    <row r="5" spans="1:14" ht="24.75">
      <c r="A5" s="295" t="s">
        <v>91</v>
      </c>
      <c r="B5" s="295"/>
      <c r="C5" s="16"/>
      <c r="D5" s="17"/>
      <c r="E5" s="17"/>
      <c r="F5" s="17"/>
      <c r="G5" s="17"/>
      <c r="H5" s="17"/>
      <c r="I5" s="17"/>
      <c r="J5" s="17"/>
      <c r="K5" s="17"/>
      <c r="L5" s="17"/>
    </row>
    <row r="6" spans="1:14" ht="24.75" customHeight="1" thickBot="1">
      <c r="A6" s="133"/>
      <c r="B6" s="348" t="str">
        <f>'درآمد سرمایه گذاری در سهام '!C7</f>
        <v>1405/02/31</v>
      </c>
      <c r="C6" s="348"/>
      <c r="D6" s="348"/>
      <c r="E6" s="348"/>
      <c r="F6" s="348"/>
      <c r="G6" s="17"/>
      <c r="H6" s="348" t="str">
        <f>'درآمد سرمایه گذاری در سهام '!M7</f>
        <v>از ابتدای سال مالی تا پایان اردیبهشت  ماه</v>
      </c>
      <c r="I6" s="348"/>
      <c r="J6" s="348"/>
      <c r="K6" s="348"/>
      <c r="L6" s="348"/>
    </row>
    <row r="7" spans="1:14" ht="46.5" customHeight="1" thickBot="1">
      <c r="A7" s="134" t="s">
        <v>28</v>
      </c>
      <c r="B7" s="18" t="s">
        <v>44</v>
      </c>
      <c r="C7" s="75" t="s">
        <v>113</v>
      </c>
      <c r="D7" s="18" t="s">
        <v>29</v>
      </c>
      <c r="E7" s="75"/>
      <c r="F7" s="18" t="s">
        <v>31</v>
      </c>
      <c r="G7" s="17"/>
      <c r="H7" s="18" t="s">
        <v>44</v>
      </c>
      <c r="I7" s="75"/>
      <c r="J7" s="18" t="s">
        <v>29</v>
      </c>
      <c r="K7" s="75"/>
      <c r="L7" s="18" t="s">
        <v>31</v>
      </c>
    </row>
    <row r="8" spans="1:14" s="115" customFormat="1" ht="46.5" customHeight="1">
      <c r="A8" s="135" t="s">
        <v>222</v>
      </c>
      <c r="B8" s="26">
        <v>0</v>
      </c>
      <c r="C8" s="26"/>
      <c r="D8" s="26">
        <v>0</v>
      </c>
      <c r="E8" s="26"/>
      <c r="F8" s="26">
        <f t="shared" ref="F8:F10" si="0">B8+D8</f>
        <v>0</v>
      </c>
      <c r="G8" s="26"/>
      <c r="H8" s="26">
        <v>39302872</v>
      </c>
      <c r="I8" s="26"/>
      <c r="J8" s="26">
        <v>0</v>
      </c>
      <c r="K8" s="26"/>
      <c r="L8" s="26">
        <f t="shared" ref="L8:L10" si="1">H8+J8</f>
        <v>39302872</v>
      </c>
    </row>
    <row r="9" spans="1:14" s="115" customFormat="1" ht="46.5" customHeight="1">
      <c r="A9" s="135" t="s">
        <v>222</v>
      </c>
      <c r="B9" s="26">
        <v>0</v>
      </c>
      <c r="C9" s="26">
        <v>150964000</v>
      </c>
      <c r="D9" s="26">
        <v>0</v>
      </c>
      <c r="E9" s="26">
        <v>59225122219</v>
      </c>
      <c r="F9" s="26">
        <f t="shared" si="0"/>
        <v>0</v>
      </c>
      <c r="G9" s="26">
        <v>61977160619</v>
      </c>
      <c r="H9" s="26">
        <v>14367647</v>
      </c>
      <c r="I9" s="26">
        <v>40033795</v>
      </c>
      <c r="J9" s="26">
        <v>0</v>
      </c>
      <c r="K9" s="26"/>
      <c r="L9" s="26">
        <f>H9+J9</f>
        <v>14367647</v>
      </c>
    </row>
    <row r="10" spans="1:14" s="115" customFormat="1" ht="46.5" customHeight="1">
      <c r="A10" s="135" t="s">
        <v>82</v>
      </c>
      <c r="B10" s="26">
        <v>598821</v>
      </c>
      <c r="C10" s="26">
        <v>2007000</v>
      </c>
      <c r="D10" s="26">
        <v>0</v>
      </c>
      <c r="E10" s="26">
        <v>1101509175</v>
      </c>
      <c r="F10" s="26">
        <f t="shared" si="0"/>
        <v>598821</v>
      </c>
      <c r="G10" s="26">
        <v>919721903</v>
      </c>
      <c r="H10" s="26">
        <v>314161675</v>
      </c>
      <c r="I10" s="26">
        <v>6102246</v>
      </c>
      <c r="J10" s="26">
        <v>0</v>
      </c>
      <c r="K10" s="26"/>
      <c r="L10" s="26">
        <f t="shared" si="1"/>
        <v>314161675</v>
      </c>
      <c r="N10" s="121"/>
    </row>
    <row r="11" spans="1:14" s="115" customFormat="1" ht="46.5" customHeight="1">
      <c r="A11" s="135" t="s">
        <v>520</v>
      </c>
      <c r="B11" s="26">
        <v>786727</v>
      </c>
      <c r="C11" s="26"/>
      <c r="D11" s="26">
        <v>0</v>
      </c>
      <c r="E11" s="26"/>
      <c r="F11" s="26">
        <f>B11+D11</f>
        <v>786727</v>
      </c>
      <c r="G11" s="26"/>
      <c r="H11" s="26">
        <v>3029657</v>
      </c>
      <c r="I11" s="26"/>
      <c r="J11" s="26">
        <v>0</v>
      </c>
      <c r="K11" s="26"/>
      <c r="L11" s="26">
        <f>H11+J11</f>
        <v>3029657</v>
      </c>
      <c r="N11" s="121"/>
    </row>
    <row r="12" spans="1:14" s="115" customFormat="1" ht="46.5" customHeight="1">
      <c r="A12" s="135" t="s">
        <v>399</v>
      </c>
      <c r="B12" s="26">
        <v>244293</v>
      </c>
      <c r="C12" s="26"/>
      <c r="D12" s="26">
        <v>0</v>
      </c>
      <c r="E12" s="26"/>
      <c r="F12" s="26">
        <f>B12+D12</f>
        <v>244293</v>
      </c>
      <c r="G12" s="26"/>
      <c r="H12" s="26">
        <v>803082</v>
      </c>
      <c r="I12" s="26"/>
      <c r="J12" s="26">
        <v>0</v>
      </c>
      <c r="K12" s="26"/>
      <c r="L12" s="26">
        <f t="shared" ref="L12:L14" si="2">H12+J12</f>
        <v>803082</v>
      </c>
      <c r="N12" s="121"/>
    </row>
    <row r="13" spans="1:14" s="115" customFormat="1" ht="46.9" customHeight="1">
      <c r="A13" s="135" t="s">
        <v>223</v>
      </c>
      <c r="B13" s="26">
        <v>0</v>
      </c>
      <c r="C13" s="26"/>
      <c r="D13" s="26">
        <v>0</v>
      </c>
      <c r="E13" s="26"/>
      <c r="F13" s="26">
        <f t="shared" ref="F13:F14" si="3">B13+D13</f>
        <v>0</v>
      </c>
      <c r="G13" s="26"/>
      <c r="H13" s="26">
        <v>3467</v>
      </c>
      <c r="I13" s="26"/>
      <c r="J13" s="26">
        <v>0</v>
      </c>
      <c r="K13" s="26"/>
      <c r="L13" s="26">
        <f t="shared" si="2"/>
        <v>3467</v>
      </c>
      <c r="N13" s="121"/>
    </row>
    <row r="14" spans="1:14" s="115" customFormat="1" ht="46.9" customHeight="1">
      <c r="A14" s="135" t="s">
        <v>539</v>
      </c>
      <c r="B14" s="26">
        <v>0</v>
      </c>
      <c r="C14" s="26"/>
      <c r="D14" s="26">
        <v>0</v>
      </c>
      <c r="E14" s="26"/>
      <c r="F14" s="26">
        <f t="shared" si="3"/>
        <v>0</v>
      </c>
      <c r="G14" s="26"/>
      <c r="H14" s="26">
        <v>43001675</v>
      </c>
      <c r="I14" s="26"/>
      <c r="J14" s="26">
        <v>0</v>
      </c>
      <c r="K14" s="26"/>
      <c r="L14" s="26">
        <f t="shared" si="2"/>
        <v>43001675</v>
      </c>
      <c r="N14" s="121"/>
    </row>
    <row r="15" spans="1:14" s="115" customFormat="1" ht="46.5" customHeight="1">
      <c r="A15" s="135" t="s">
        <v>323</v>
      </c>
      <c r="B15" s="26"/>
      <c r="C15" s="26"/>
      <c r="D15" s="26">
        <v>0</v>
      </c>
      <c r="E15" s="26"/>
      <c r="F15" s="26">
        <f>B15+D15</f>
        <v>0</v>
      </c>
      <c r="G15" s="26"/>
      <c r="H15" s="26">
        <v>2879739718</v>
      </c>
      <c r="I15" s="26"/>
      <c r="J15" s="26">
        <v>0</v>
      </c>
      <c r="K15" s="26"/>
      <c r="L15" s="26">
        <f>H15+J15</f>
        <v>2879739718</v>
      </c>
      <c r="N15" s="121"/>
    </row>
    <row r="16" spans="1:14" s="115" customFormat="1" ht="46.5" customHeight="1">
      <c r="A16" s="135" t="s">
        <v>323</v>
      </c>
      <c r="B16" s="26">
        <v>812794518</v>
      </c>
      <c r="C16" s="26"/>
      <c r="D16" s="26">
        <v>0</v>
      </c>
      <c r="E16" s="26"/>
      <c r="F16" s="26">
        <f>B16+D16</f>
        <v>812794518</v>
      </c>
      <c r="G16" s="26"/>
      <c r="H16" s="26">
        <v>2941506446</v>
      </c>
      <c r="I16" s="26"/>
      <c r="J16" s="26">
        <v>0</v>
      </c>
      <c r="K16" s="26"/>
      <c r="L16" s="26">
        <f>H16+J16</f>
        <v>2941506446</v>
      </c>
      <c r="N16" s="121"/>
    </row>
    <row r="17" spans="1:14" ht="24.75" thickBot="1">
      <c r="A17" s="135"/>
      <c r="B17" s="48">
        <f>SUM(B8:B16)</f>
        <v>814424359</v>
      </c>
      <c r="C17" s="48">
        <f t="shared" ref="C17:L17" si="4">SUM(C8:C16)</f>
        <v>152971000</v>
      </c>
      <c r="D17" s="48">
        <f t="shared" si="4"/>
        <v>0</v>
      </c>
      <c r="E17" s="48">
        <f t="shared" si="4"/>
        <v>60326631394</v>
      </c>
      <c r="F17" s="48">
        <f>SUM(F8:F16)</f>
        <v>814424359</v>
      </c>
      <c r="G17" s="48">
        <f t="shared" si="4"/>
        <v>62896882522</v>
      </c>
      <c r="H17" s="48">
        <f>SUM(H8:H16)</f>
        <v>6235916239</v>
      </c>
      <c r="I17" s="48">
        <f t="shared" si="4"/>
        <v>46136041</v>
      </c>
      <c r="J17" s="48">
        <f t="shared" si="4"/>
        <v>0</v>
      </c>
      <c r="K17" s="48">
        <f t="shared" si="4"/>
        <v>0</v>
      </c>
      <c r="L17" s="48">
        <f t="shared" si="4"/>
        <v>6235916239</v>
      </c>
      <c r="N17" s="123"/>
    </row>
    <row r="18" spans="1:14" ht="22.5" thickTop="1">
      <c r="C18" s="115"/>
      <c r="E18" s="115"/>
      <c r="G18" s="115"/>
      <c r="I18" s="115"/>
      <c r="N18" s="123"/>
    </row>
    <row r="19" spans="1:14" s="137" customFormat="1" ht="24">
      <c r="A19" s="112"/>
      <c r="B19" s="19"/>
      <c r="C19" s="115"/>
      <c r="D19" s="19"/>
      <c r="E19" s="115"/>
      <c r="F19" s="19"/>
      <c r="G19" s="115"/>
      <c r="H19" s="19"/>
      <c r="I19" s="115"/>
      <c r="J19" s="19"/>
      <c r="K19" s="19"/>
      <c r="L19" s="19"/>
      <c r="N19" s="138"/>
    </row>
    <row r="20" spans="1:14" ht="21.75">
      <c r="H20" s="207"/>
    </row>
    <row r="21" spans="1:14">
      <c r="B21" s="206"/>
      <c r="F21" s="214"/>
      <c r="H21" s="117"/>
      <c r="L21" s="214"/>
    </row>
    <row r="22" spans="1:14" ht="24">
      <c r="B22" s="251"/>
      <c r="H22" s="17"/>
    </row>
    <row r="23" spans="1:14" ht="24">
      <c r="H23" s="17"/>
    </row>
    <row r="24" spans="1:14" ht="24">
      <c r="H24" s="17"/>
    </row>
    <row r="25" spans="1:14" ht="24">
      <c r="H25" s="17"/>
    </row>
    <row r="26" spans="1:14" ht="24">
      <c r="H26" s="17"/>
    </row>
  </sheetData>
  <autoFilter ref="A7:L7" xr:uid="{00000000-0009-0000-0000-000005000000}">
    <sortState xmlns:xlrd2="http://schemas.microsoft.com/office/spreadsheetml/2017/richdata2" ref="A8:L15">
      <sortCondition descending="1" ref="L7"/>
    </sortState>
  </autoFilter>
  <mergeCells count="6">
    <mergeCell ref="A1:L1"/>
    <mergeCell ref="A2:L2"/>
    <mergeCell ref="A3:L3"/>
    <mergeCell ref="A5:B5"/>
    <mergeCell ref="B6:F6"/>
    <mergeCell ref="H6:L6"/>
  </mergeCells>
  <printOptions horizontalCentered="1"/>
  <pageMargins left="0.25" right="0.25" top="0.75" bottom="0.75" header="0.3" footer="0.3"/>
  <pageSetup paperSize="9" scale="81" fitToHeight="0" orientation="landscape" r:id="rId1"/>
  <rowBreaks count="1" manualBreakCount="1">
    <brk id="16"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pageSetUpPr fitToPage="1"/>
  </sheetPr>
  <dimension ref="A1:V575"/>
  <sheetViews>
    <sheetView rightToLeft="1" view="pageBreakPreview" zoomScaleNormal="100" zoomScaleSheetLayoutView="100" workbookViewId="0">
      <pane ySplit="6" topLeftCell="A515" activePane="bottomLeft" state="frozen"/>
      <selection activeCell="E37" sqref="E37"/>
      <selection pane="bottomLeft" activeCell="A527" sqref="A527:XFD571"/>
    </sheetView>
  </sheetViews>
  <sheetFormatPr defaultColWidth="9.140625" defaultRowHeight="17.25"/>
  <cols>
    <col min="1" max="1" width="43.140625" style="1" bestFit="1" customWidth="1"/>
    <col min="2" max="2" width="1.140625" style="1" customWidth="1"/>
    <col min="3" max="3" width="15.42578125" style="1" customWidth="1"/>
    <col min="4" max="4" width="0.85546875" style="1" customWidth="1"/>
    <col min="5" max="5" width="23.28515625" style="14" customWidth="1"/>
    <col min="6" max="6" width="0.5703125" style="14" customWidth="1"/>
    <col min="7" max="7" width="22.140625" style="14" customWidth="1"/>
    <col min="8" max="8" width="0.85546875" style="14" customWidth="1"/>
    <col min="9" max="9" width="23.42578125" style="27" customWidth="1"/>
    <col min="10" max="10" width="1" style="27" customWidth="1"/>
    <col min="11" max="11" width="17.140625" style="223" bestFit="1" customWidth="1"/>
    <col min="12" max="12" width="0.42578125" style="27" customWidth="1"/>
    <col min="13" max="13" width="24" style="27" customWidth="1"/>
    <col min="14" max="14" width="0.42578125" style="27" customWidth="1"/>
    <col min="15" max="15" width="20.140625" style="27" bestFit="1" customWidth="1"/>
    <col min="16" max="16" width="0.5703125" style="27" customWidth="1"/>
    <col min="17" max="17" width="22.85546875" style="27" customWidth="1"/>
    <col min="18" max="18" width="12.5703125" style="1" bestFit="1" customWidth="1"/>
    <col min="19" max="19" width="17.140625" style="1" bestFit="1" customWidth="1"/>
    <col min="20" max="21" width="21.28515625" style="1" bestFit="1" customWidth="1"/>
    <col min="22" max="22" width="11.7109375" style="1" bestFit="1" customWidth="1"/>
    <col min="23" max="16384" width="9.140625" style="1"/>
  </cols>
  <sheetData>
    <row r="1" spans="1:17" ht="22.5">
      <c r="A1" s="266" t="s">
        <v>68</v>
      </c>
      <c r="B1" s="266"/>
      <c r="C1" s="266"/>
      <c r="D1" s="266"/>
      <c r="E1" s="266"/>
      <c r="F1" s="266"/>
      <c r="G1" s="266"/>
      <c r="H1" s="266"/>
      <c r="I1" s="266"/>
      <c r="J1" s="266"/>
      <c r="K1" s="266"/>
      <c r="L1" s="266"/>
      <c r="M1" s="266"/>
      <c r="N1" s="266"/>
      <c r="O1" s="266"/>
      <c r="P1" s="266"/>
      <c r="Q1" s="266"/>
    </row>
    <row r="2" spans="1:17" ht="22.5">
      <c r="A2" s="266" t="s">
        <v>43</v>
      </c>
      <c r="B2" s="266"/>
      <c r="C2" s="266"/>
      <c r="D2" s="266"/>
      <c r="E2" s="266"/>
      <c r="F2" s="266"/>
      <c r="G2" s="266"/>
      <c r="H2" s="266"/>
      <c r="I2" s="266"/>
      <c r="J2" s="266"/>
      <c r="K2" s="266"/>
      <c r="L2" s="266"/>
      <c r="M2" s="266"/>
      <c r="N2" s="266"/>
      <c r="O2" s="266"/>
      <c r="P2" s="266"/>
      <c r="Q2" s="266"/>
    </row>
    <row r="3" spans="1:17" ht="22.5">
      <c r="A3" s="266" t="s">
        <v>543</v>
      </c>
      <c r="B3" s="266"/>
      <c r="C3" s="266"/>
      <c r="D3" s="266"/>
      <c r="E3" s="266"/>
      <c r="F3" s="266"/>
      <c r="G3" s="266"/>
      <c r="H3" s="266"/>
      <c r="I3" s="266"/>
      <c r="J3" s="266"/>
      <c r="K3" s="266"/>
      <c r="L3" s="266"/>
      <c r="M3" s="266"/>
      <c r="N3" s="266"/>
      <c r="O3" s="266"/>
      <c r="P3" s="266"/>
      <c r="Q3" s="266"/>
    </row>
    <row r="4" spans="1:17" ht="22.5">
      <c r="A4" s="271" t="s">
        <v>48</v>
      </c>
      <c r="B4" s="271"/>
      <c r="C4" s="271"/>
      <c r="D4" s="271"/>
      <c r="E4" s="271"/>
      <c r="F4" s="271"/>
      <c r="G4" s="271"/>
      <c r="H4" s="271"/>
      <c r="I4" s="271"/>
      <c r="J4" s="272"/>
      <c r="K4" s="272"/>
      <c r="L4" s="272"/>
      <c r="M4" s="272"/>
      <c r="N4" s="272"/>
      <c r="O4" s="272"/>
      <c r="P4" s="272"/>
      <c r="Q4" s="272"/>
    </row>
    <row r="5" spans="1:17" ht="20.25" customHeight="1" thickBot="1">
      <c r="A5" s="115"/>
      <c r="B5" s="115"/>
      <c r="C5" s="270" t="str">
        <f>'درآمد سرمایه گذاری در سهام '!C7</f>
        <v>1405/02/31</v>
      </c>
      <c r="D5" s="270"/>
      <c r="E5" s="270"/>
      <c r="F5" s="270"/>
      <c r="G5" s="270"/>
      <c r="H5" s="270"/>
      <c r="I5" s="270"/>
      <c r="J5" s="2"/>
      <c r="K5" s="270" t="str">
        <f>'درآمد سرمایه گذاری در سهام '!M7</f>
        <v>از ابتدای سال مالی تا پایان اردیبهشت  ماه</v>
      </c>
      <c r="L5" s="270"/>
      <c r="M5" s="270"/>
      <c r="N5" s="270"/>
      <c r="O5" s="270"/>
      <c r="P5" s="270"/>
      <c r="Q5" s="270"/>
    </row>
    <row r="6" spans="1:17" ht="22.5" thickBot="1">
      <c r="A6" s="126" t="s">
        <v>28</v>
      </c>
      <c r="B6" s="126"/>
      <c r="C6" s="127" t="s">
        <v>3</v>
      </c>
      <c r="D6" s="126"/>
      <c r="E6" s="23" t="s">
        <v>14</v>
      </c>
      <c r="F6" s="35"/>
      <c r="G6" s="36" t="s">
        <v>32</v>
      </c>
      <c r="H6" s="35"/>
      <c r="I6" s="23" t="s">
        <v>35</v>
      </c>
      <c r="J6" s="2"/>
      <c r="K6" s="221" t="s">
        <v>3</v>
      </c>
      <c r="L6" s="22"/>
      <c r="M6" s="23" t="s">
        <v>14</v>
      </c>
      <c r="N6" s="22"/>
      <c r="O6" s="21" t="s">
        <v>32</v>
      </c>
      <c r="P6" s="22"/>
      <c r="Q6" s="23" t="s">
        <v>35</v>
      </c>
    </row>
    <row r="7" spans="1:17" s="111" customFormat="1" ht="22.5" customHeight="1">
      <c r="A7" s="111" t="s">
        <v>96</v>
      </c>
      <c r="B7" s="128"/>
      <c r="C7" s="13">
        <v>3985086</v>
      </c>
      <c r="D7" s="13"/>
      <c r="E7" s="13">
        <v>11379101103</v>
      </c>
      <c r="F7" s="13"/>
      <c r="G7" s="13">
        <v>-11379101103</v>
      </c>
      <c r="H7" s="13"/>
      <c r="I7" s="13">
        <f>E7+G7</f>
        <v>0</v>
      </c>
      <c r="J7" s="13"/>
      <c r="K7" s="13">
        <v>7458387</v>
      </c>
      <c r="L7" s="13"/>
      <c r="M7" s="13">
        <v>24936377174</v>
      </c>
      <c r="N7" s="13"/>
      <c r="O7" s="13">
        <v>-23699173346</v>
      </c>
      <c r="P7" s="13"/>
      <c r="Q7" s="13">
        <f>M7+O7</f>
        <v>1237203828</v>
      </c>
    </row>
    <row r="8" spans="1:17" s="111" customFormat="1" ht="21.75">
      <c r="A8" s="111" t="s">
        <v>219</v>
      </c>
      <c r="B8" s="128"/>
      <c r="C8" s="13">
        <v>0</v>
      </c>
      <c r="D8" s="13"/>
      <c r="E8" s="13">
        <v>0</v>
      </c>
      <c r="F8" s="13"/>
      <c r="G8" s="13">
        <v>0</v>
      </c>
      <c r="H8" s="13"/>
      <c r="I8" s="13">
        <f t="shared" ref="I8:I71" si="0">E8+G8</f>
        <v>0</v>
      </c>
      <c r="J8" s="13"/>
      <c r="K8" s="13">
        <v>309709</v>
      </c>
      <c r="L8" s="13"/>
      <c r="M8" s="13">
        <v>303210426</v>
      </c>
      <c r="N8" s="13"/>
      <c r="O8" s="13">
        <v>-287488290</v>
      </c>
      <c r="P8" s="13"/>
      <c r="Q8" s="13">
        <f t="shared" ref="Q8:Q71" si="1">M8+O8</f>
        <v>15722136</v>
      </c>
    </row>
    <row r="9" spans="1:17" s="111" customFormat="1" ht="21.75">
      <c r="A9" s="111" t="s">
        <v>157</v>
      </c>
      <c r="B9" s="128"/>
      <c r="C9" s="13">
        <v>0</v>
      </c>
      <c r="D9" s="13"/>
      <c r="E9" s="13">
        <v>0</v>
      </c>
      <c r="F9" s="13"/>
      <c r="G9" s="13">
        <v>0</v>
      </c>
      <c r="H9" s="13"/>
      <c r="I9" s="13">
        <f t="shared" si="0"/>
        <v>0</v>
      </c>
      <c r="J9" s="13"/>
      <c r="K9" s="13">
        <v>1159258</v>
      </c>
      <c r="L9" s="13"/>
      <c r="M9" s="13">
        <v>2387466157</v>
      </c>
      <c r="N9" s="13"/>
      <c r="O9" s="13">
        <v>-2274112750</v>
      </c>
      <c r="P9" s="13"/>
      <c r="Q9" s="13">
        <f t="shared" si="1"/>
        <v>113353407</v>
      </c>
    </row>
    <row r="10" spans="1:17" s="111" customFormat="1" ht="21.75">
      <c r="A10" s="111" t="s">
        <v>71</v>
      </c>
      <c r="B10" s="128"/>
      <c r="C10" s="13">
        <v>6793000</v>
      </c>
      <c r="D10" s="13"/>
      <c r="E10" s="13">
        <v>6002921340</v>
      </c>
      <c r="F10" s="13"/>
      <c r="G10" s="13">
        <v>-6002921340</v>
      </c>
      <c r="H10" s="13"/>
      <c r="I10" s="13">
        <f t="shared" si="0"/>
        <v>0</v>
      </c>
      <c r="J10" s="13">
        <v>14650961945</v>
      </c>
      <c r="K10" s="13">
        <v>25980916</v>
      </c>
      <c r="L10" s="13"/>
      <c r="M10" s="13">
        <v>31959377329</v>
      </c>
      <c r="N10" s="13"/>
      <c r="O10" s="13">
        <v>-29262245903</v>
      </c>
      <c r="P10" s="13"/>
      <c r="Q10" s="13">
        <f t="shared" si="1"/>
        <v>2697131426</v>
      </c>
    </row>
    <row r="11" spans="1:17" s="111" customFormat="1" ht="21.75">
      <c r="A11" s="111" t="s">
        <v>85</v>
      </c>
      <c r="B11" s="128"/>
      <c r="C11" s="13">
        <v>197605386</v>
      </c>
      <c r="D11" s="13"/>
      <c r="E11" s="13">
        <v>129092754432</v>
      </c>
      <c r="F11" s="13"/>
      <c r="G11" s="13">
        <v>-129092754432</v>
      </c>
      <c r="H11" s="13"/>
      <c r="I11" s="13">
        <f t="shared" si="0"/>
        <v>0</v>
      </c>
      <c r="J11" s="13">
        <v>2327098484</v>
      </c>
      <c r="K11" s="13">
        <v>296282235</v>
      </c>
      <c r="L11" s="13"/>
      <c r="M11" s="13">
        <v>247799267056</v>
      </c>
      <c r="N11" s="13"/>
      <c r="O11" s="13">
        <v>-242488290050</v>
      </c>
      <c r="P11" s="13"/>
      <c r="Q11" s="13">
        <f t="shared" si="1"/>
        <v>5310977006</v>
      </c>
    </row>
    <row r="12" spans="1:17" s="111" customFormat="1" ht="21.75">
      <c r="A12" s="111" t="s">
        <v>312</v>
      </c>
      <c r="B12" s="128"/>
      <c r="C12" s="13">
        <v>848000</v>
      </c>
      <c r="D12" s="13"/>
      <c r="E12" s="13">
        <v>5669147250</v>
      </c>
      <c r="F12" s="13"/>
      <c r="G12" s="13">
        <v>-5669147250</v>
      </c>
      <c r="H12" s="13"/>
      <c r="I12" s="13">
        <f t="shared" si="0"/>
        <v>0</v>
      </c>
      <c r="J12" s="13">
        <v>231330160</v>
      </c>
      <c r="K12" s="13">
        <v>1584000</v>
      </c>
      <c r="L12" s="13"/>
      <c r="M12" s="13">
        <v>11771236581</v>
      </c>
      <c r="N12" s="13"/>
      <c r="O12" s="13">
        <v>-11631261070</v>
      </c>
      <c r="P12" s="13"/>
      <c r="Q12" s="13">
        <f t="shared" si="1"/>
        <v>139975511</v>
      </c>
    </row>
    <row r="13" spans="1:17" s="111" customFormat="1" ht="21.75">
      <c r="A13" s="111" t="s">
        <v>392</v>
      </c>
      <c r="B13" s="128"/>
      <c r="C13" s="13">
        <v>0</v>
      </c>
      <c r="D13" s="13"/>
      <c r="E13" s="13">
        <v>0</v>
      </c>
      <c r="F13" s="13"/>
      <c r="G13" s="13">
        <v>0</v>
      </c>
      <c r="H13" s="13"/>
      <c r="I13" s="13">
        <f t="shared" si="0"/>
        <v>0</v>
      </c>
      <c r="J13" s="13">
        <v>2284208374</v>
      </c>
      <c r="K13" s="13">
        <v>344000</v>
      </c>
      <c r="L13" s="13"/>
      <c r="M13" s="13">
        <v>1131869243</v>
      </c>
      <c r="N13" s="13"/>
      <c r="O13" s="13">
        <v>-1075994028</v>
      </c>
      <c r="P13" s="13"/>
      <c r="Q13" s="13">
        <f t="shared" si="1"/>
        <v>55875215</v>
      </c>
    </row>
    <row r="14" spans="1:17" s="111" customFormat="1" ht="21.75">
      <c r="A14" s="111" t="s">
        <v>220</v>
      </c>
      <c r="B14" s="128"/>
      <c r="C14" s="13">
        <v>5899781</v>
      </c>
      <c r="D14" s="13"/>
      <c r="E14" s="13">
        <v>30603105648</v>
      </c>
      <c r="F14" s="13"/>
      <c r="G14" s="13">
        <v>-30468180508</v>
      </c>
      <c r="H14" s="13"/>
      <c r="I14" s="13">
        <f t="shared" si="0"/>
        <v>134925140</v>
      </c>
      <c r="J14" s="13">
        <v>638312738</v>
      </c>
      <c r="K14" s="13">
        <v>7309928</v>
      </c>
      <c r="L14" s="13"/>
      <c r="M14" s="13">
        <v>47886698953</v>
      </c>
      <c r="N14" s="13"/>
      <c r="O14" s="13">
        <v>-44138087626</v>
      </c>
      <c r="P14" s="13"/>
      <c r="Q14" s="13">
        <f t="shared" si="1"/>
        <v>3748611327</v>
      </c>
    </row>
    <row r="15" spans="1:17" s="111" customFormat="1" ht="21.75">
      <c r="A15" s="111" t="s">
        <v>135</v>
      </c>
      <c r="B15" s="128"/>
      <c r="C15" s="13">
        <v>0</v>
      </c>
      <c r="D15" s="13"/>
      <c r="E15" s="13">
        <v>0</v>
      </c>
      <c r="F15" s="13"/>
      <c r="G15" s="13">
        <v>0</v>
      </c>
      <c r="H15" s="13"/>
      <c r="I15" s="13">
        <f t="shared" si="0"/>
        <v>0</v>
      </c>
      <c r="J15" s="13">
        <v>7445253601</v>
      </c>
      <c r="K15" s="13">
        <v>247859</v>
      </c>
      <c r="L15" s="13"/>
      <c r="M15" s="13">
        <v>744046126</v>
      </c>
      <c r="N15" s="13"/>
      <c r="O15" s="13">
        <v>-719865842</v>
      </c>
      <c r="P15" s="13"/>
      <c r="Q15" s="13">
        <f t="shared" si="1"/>
        <v>24180284</v>
      </c>
    </row>
    <row r="16" spans="1:17" s="111" customFormat="1" ht="21.75">
      <c r="A16" s="111" t="s">
        <v>86</v>
      </c>
      <c r="B16" s="128"/>
      <c r="C16" s="13">
        <v>702000</v>
      </c>
      <c r="D16" s="13"/>
      <c r="E16" s="13">
        <v>51909419250</v>
      </c>
      <c r="F16" s="13"/>
      <c r="G16" s="13">
        <v>-51909419250</v>
      </c>
      <c r="H16" s="13"/>
      <c r="I16" s="13">
        <f t="shared" si="0"/>
        <v>0</v>
      </c>
      <c r="J16" s="13">
        <v>2438335750</v>
      </c>
      <c r="K16" s="13">
        <v>3362300</v>
      </c>
      <c r="L16" s="13"/>
      <c r="M16" s="13">
        <v>247418926225</v>
      </c>
      <c r="N16" s="13"/>
      <c r="O16" s="13">
        <v>-238700479001</v>
      </c>
      <c r="P16" s="13"/>
      <c r="Q16" s="13">
        <f t="shared" si="1"/>
        <v>8718447224</v>
      </c>
    </row>
    <row r="17" spans="1:17" s="111" customFormat="1" ht="21.75">
      <c r="A17" s="111" t="s">
        <v>98</v>
      </c>
      <c r="B17" s="128"/>
      <c r="C17" s="13">
        <v>0</v>
      </c>
      <c r="D17" s="13"/>
      <c r="E17" s="13">
        <v>0</v>
      </c>
      <c r="F17" s="13"/>
      <c r="G17" s="13">
        <v>0</v>
      </c>
      <c r="H17" s="13"/>
      <c r="I17" s="13">
        <f t="shared" si="0"/>
        <v>0</v>
      </c>
      <c r="J17" s="13">
        <v>5499850</v>
      </c>
      <c r="K17" s="13">
        <v>10628951</v>
      </c>
      <c r="L17" s="13"/>
      <c r="M17" s="13">
        <v>12974371579</v>
      </c>
      <c r="N17" s="13"/>
      <c r="O17" s="13">
        <v>-12840603422</v>
      </c>
      <c r="P17" s="13"/>
      <c r="Q17" s="13">
        <f t="shared" si="1"/>
        <v>133768157</v>
      </c>
    </row>
    <row r="18" spans="1:17" s="111" customFormat="1" ht="21.75">
      <c r="A18" s="111" t="s">
        <v>102</v>
      </c>
      <c r="B18" s="128"/>
      <c r="C18" s="13">
        <v>16550700</v>
      </c>
      <c r="D18" s="13"/>
      <c r="E18" s="13">
        <v>29368445980</v>
      </c>
      <c r="F18" s="13"/>
      <c r="G18" s="13">
        <v>-29368445980</v>
      </c>
      <c r="H18" s="13"/>
      <c r="I18" s="13">
        <f t="shared" si="0"/>
        <v>0</v>
      </c>
      <c r="J18" s="13">
        <v>145434838</v>
      </c>
      <c r="K18" s="13">
        <v>60986629</v>
      </c>
      <c r="L18" s="13"/>
      <c r="M18" s="13">
        <v>170230063671</v>
      </c>
      <c r="N18" s="13"/>
      <c r="O18" s="13">
        <v>-152738307515</v>
      </c>
      <c r="P18" s="13"/>
      <c r="Q18" s="13">
        <f t="shared" si="1"/>
        <v>17491756156</v>
      </c>
    </row>
    <row r="19" spans="1:17" s="111" customFormat="1" ht="21.75">
      <c r="A19" s="111" t="s">
        <v>84</v>
      </c>
      <c r="B19" s="128"/>
      <c r="C19" s="13">
        <v>155311000</v>
      </c>
      <c r="D19" s="13"/>
      <c r="E19" s="13">
        <v>39672659387</v>
      </c>
      <c r="F19" s="13"/>
      <c r="G19" s="13">
        <v>-39954031167</v>
      </c>
      <c r="H19" s="13"/>
      <c r="I19" s="13">
        <f t="shared" si="0"/>
        <v>-281371780</v>
      </c>
      <c r="J19" s="13">
        <v>57753048</v>
      </c>
      <c r="K19" s="13">
        <v>342911328</v>
      </c>
      <c r="L19" s="13"/>
      <c r="M19" s="13">
        <v>106803075326</v>
      </c>
      <c r="N19" s="13"/>
      <c r="O19" s="13">
        <v>-107083990751</v>
      </c>
      <c r="P19" s="13"/>
      <c r="Q19" s="13">
        <f t="shared" si="1"/>
        <v>-280915425</v>
      </c>
    </row>
    <row r="20" spans="1:17" s="111" customFormat="1" ht="21.75">
      <c r="A20" s="111" t="s">
        <v>109</v>
      </c>
      <c r="B20" s="128"/>
      <c r="C20" s="13">
        <v>0</v>
      </c>
      <c r="D20" s="13"/>
      <c r="E20" s="13">
        <v>0</v>
      </c>
      <c r="F20" s="13"/>
      <c r="G20" s="13">
        <v>0</v>
      </c>
      <c r="H20" s="13"/>
      <c r="I20" s="13">
        <f t="shared" si="0"/>
        <v>0</v>
      </c>
      <c r="J20" s="13">
        <v>5936201856</v>
      </c>
      <c r="K20" s="13">
        <v>171303</v>
      </c>
      <c r="L20" s="13"/>
      <c r="M20" s="13">
        <v>329689694</v>
      </c>
      <c r="N20" s="13"/>
      <c r="O20" s="13">
        <v>-329115202</v>
      </c>
      <c r="P20" s="13"/>
      <c r="Q20" s="13">
        <f t="shared" si="1"/>
        <v>574492</v>
      </c>
    </row>
    <row r="21" spans="1:17" s="111" customFormat="1" ht="21.75">
      <c r="A21" s="111" t="s">
        <v>97</v>
      </c>
      <c r="B21" s="128"/>
      <c r="C21" s="13">
        <v>335317</v>
      </c>
      <c r="D21" s="13"/>
      <c r="E21" s="13">
        <v>712964754</v>
      </c>
      <c r="F21" s="13"/>
      <c r="G21" s="13">
        <v>-712964754</v>
      </c>
      <c r="H21" s="13"/>
      <c r="I21" s="13">
        <f t="shared" si="0"/>
        <v>0</v>
      </c>
      <c r="J21" s="13">
        <v>461677007</v>
      </c>
      <c r="K21" s="13">
        <v>2725216</v>
      </c>
      <c r="L21" s="13"/>
      <c r="M21" s="13">
        <v>6764645942</v>
      </c>
      <c r="N21" s="13"/>
      <c r="O21" s="13">
        <v>-6664033770</v>
      </c>
      <c r="P21" s="13"/>
      <c r="Q21" s="13">
        <f t="shared" si="1"/>
        <v>100612172</v>
      </c>
    </row>
    <row r="22" spans="1:17" s="111" customFormat="1" ht="21.75">
      <c r="A22" s="111" t="s">
        <v>103</v>
      </c>
      <c r="B22" s="128"/>
      <c r="C22" s="13">
        <v>6806000</v>
      </c>
      <c r="D22" s="13"/>
      <c r="E22" s="13">
        <v>64614156750</v>
      </c>
      <c r="F22" s="13"/>
      <c r="G22" s="13">
        <v>-64614156750</v>
      </c>
      <c r="H22" s="13"/>
      <c r="I22" s="13">
        <f t="shared" si="0"/>
        <v>0</v>
      </c>
      <c r="J22" s="13">
        <v>22019448</v>
      </c>
      <c r="K22" s="13">
        <v>12033000</v>
      </c>
      <c r="L22" s="13"/>
      <c r="M22" s="13">
        <v>97871486349</v>
      </c>
      <c r="N22" s="13"/>
      <c r="O22" s="13">
        <v>-92479066757</v>
      </c>
      <c r="P22" s="13"/>
      <c r="Q22" s="13">
        <f t="shared" si="1"/>
        <v>5392419592</v>
      </c>
    </row>
    <row r="23" spans="1:17" s="111" customFormat="1" ht="21.75">
      <c r="A23" s="111" t="s">
        <v>95</v>
      </c>
      <c r="B23" s="128"/>
      <c r="C23" s="13">
        <v>53220025</v>
      </c>
      <c r="D23" s="13"/>
      <c r="E23" s="13">
        <v>18302569525</v>
      </c>
      <c r="F23" s="13"/>
      <c r="G23" s="13">
        <v>-18302569525</v>
      </c>
      <c r="H23" s="13"/>
      <c r="I23" s="13">
        <f t="shared" si="0"/>
        <v>0</v>
      </c>
      <c r="J23" s="13">
        <v>5611616</v>
      </c>
      <c r="K23" s="13">
        <v>105164015</v>
      </c>
      <c r="L23" s="13"/>
      <c r="M23" s="13">
        <v>43479825272</v>
      </c>
      <c r="N23" s="13"/>
      <c r="O23" s="13">
        <v>-43444419948</v>
      </c>
      <c r="P23" s="13"/>
      <c r="Q23" s="13">
        <f t="shared" si="1"/>
        <v>35405324</v>
      </c>
    </row>
    <row r="24" spans="1:17" s="111" customFormat="1" ht="21.75">
      <c r="A24" s="111" t="s">
        <v>112</v>
      </c>
      <c r="B24" s="128"/>
      <c r="C24" s="13">
        <v>3969000</v>
      </c>
      <c r="D24" s="13"/>
      <c r="E24" s="13">
        <v>1358347770</v>
      </c>
      <c r="F24" s="13"/>
      <c r="G24" s="13">
        <v>-1358347770</v>
      </c>
      <c r="H24" s="13"/>
      <c r="I24" s="13">
        <f t="shared" si="0"/>
        <v>0</v>
      </c>
      <c r="J24" s="13">
        <v>2650481474</v>
      </c>
      <c r="K24" s="13">
        <v>36898488</v>
      </c>
      <c r="L24" s="13"/>
      <c r="M24" s="13">
        <v>17764750904</v>
      </c>
      <c r="N24" s="13"/>
      <c r="O24" s="13">
        <v>-16693023035</v>
      </c>
      <c r="P24" s="13"/>
      <c r="Q24" s="13">
        <f t="shared" si="1"/>
        <v>1071727869</v>
      </c>
    </row>
    <row r="25" spans="1:17" s="111" customFormat="1" ht="21.75">
      <c r="A25" s="111" t="s">
        <v>99</v>
      </c>
      <c r="B25" s="128"/>
      <c r="C25" s="13">
        <v>3293000</v>
      </c>
      <c r="D25" s="13"/>
      <c r="E25" s="13">
        <v>1473129042</v>
      </c>
      <c r="F25" s="13"/>
      <c r="G25" s="13">
        <v>-1700653072</v>
      </c>
      <c r="H25" s="13"/>
      <c r="I25" s="13">
        <f t="shared" si="0"/>
        <v>-227524030</v>
      </c>
      <c r="J25" s="13">
        <v>18120403912</v>
      </c>
      <c r="K25" s="13">
        <v>26174840</v>
      </c>
      <c r="L25" s="13"/>
      <c r="M25" s="13">
        <v>15093128436</v>
      </c>
      <c r="N25" s="13"/>
      <c r="O25" s="13">
        <v>-14467027663</v>
      </c>
      <c r="P25" s="13"/>
      <c r="Q25" s="13">
        <f t="shared" si="1"/>
        <v>626100773</v>
      </c>
    </row>
    <row r="26" spans="1:17" s="111" customFormat="1" ht="21.75">
      <c r="A26" s="111" t="s">
        <v>101</v>
      </c>
      <c r="B26" s="128"/>
      <c r="C26" s="13">
        <v>51141000</v>
      </c>
      <c r="D26" s="13"/>
      <c r="E26" s="13">
        <v>18001394775</v>
      </c>
      <c r="F26" s="13"/>
      <c r="G26" s="13">
        <v>-18001394775</v>
      </c>
      <c r="H26" s="13"/>
      <c r="I26" s="13">
        <f t="shared" si="0"/>
        <v>0</v>
      </c>
      <c r="J26" s="13"/>
      <c r="K26" s="13">
        <v>557184967</v>
      </c>
      <c r="L26" s="13"/>
      <c r="M26" s="13">
        <v>287324701747</v>
      </c>
      <c r="N26" s="13"/>
      <c r="O26" s="13">
        <v>-278557720735</v>
      </c>
      <c r="P26" s="13"/>
      <c r="Q26" s="13">
        <f t="shared" si="1"/>
        <v>8766981012</v>
      </c>
    </row>
    <row r="27" spans="1:17" s="111" customFormat="1" ht="21.75">
      <c r="A27" s="111" t="s">
        <v>100</v>
      </c>
      <c r="B27" s="128"/>
      <c r="C27" s="13">
        <v>101367000</v>
      </c>
      <c r="D27" s="13"/>
      <c r="E27" s="13">
        <v>34959220920</v>
      </c>
      <c r="F27" s="13"/>
      <c r="G27" s="13">
        <v>-34959220920</v>
      </c>
      <c r="H27" s="13"/>
      <c r="I27" s="13">
        <f t="shared" si="0"/>
        <v>0</v>
      </c>
      <c r="J27" s="13"/>
      <c r="K27" s="13">
        <v>538003079</v>
      </c>
      <c r="L27" s="13"/>
      <c r="M27" s="13">
        <v>245912999139</v>
      </c>
      <c r="N27" s="13"/>
      <c r="O27" s="13">
        <v>-249614328248</v>
      </c>
      <c r="P27" s="13"/>
      <c r="Q27" s="13">
        <f t="shared" si="1"/>
        <v>-3701329109</v>
      </c>
    </row>
    <row r="28" spans="1:17" s="111" customFormat="1" ht="21.75">
      <c r="A28" s="111" t="s">
        <v>104</v>
      </c>
      <c r="B28" s="128"/>
      <c r="C28" s="13">
        <v>0</v>
      </c>
      <c r="D28" s="13"/>
      <c r="E28" s="13">
        <v>0</v>
      </c>
      <c r="F28" s="13"/>
      <c r="G28" s="13">
        <v>0</v>
      </c>
      <c r="H28" s="13"/>
      <c r="I28" s="13">
        <f t="shared" si="0"/>
        <v>0</v>
      </c>
      <c r="J28" s="13"/>
      <c r="K28" s="13">
        <v>89000</v>
      </c>
      <c r="L28" s="13"/>
      <c r="M28" s="13">
        <v>821733360</v>
      </c>
      <c r="N28" s="13"/>
      <c r="O28" s="13">
        <v>-802823190</v>
      </c>
      <c r="P28" s="13"/>
      <c r="Q28" s="13">
        <f t="shared" si="1"/>
        <v>18910170</v>
      </c>
    </row>
    <row r="29" spans="1:17" s="111" customFormat="1" ht="21.75">
      <c r="A29" s="111" t="s">
        <v>321</v>
      </c>
      <c r="B29" s="128"/>
      <c r="C29" s="13">
        <v>0</v>
      </c>
      <c r="D29" s="13"/>
      <c r="E29" s="13">
        <v>0</v>
      </c>
      <c r="F29" s="13"/>
      <c r="G29" s="13">
        <v>0</v>
      </c>
      <c r="H29" s="13"/>
      <c r="I29" s="13">
        <f t="shared" si="0"/>
        <v>0</v>
      </c>
      <c r="J29" s="13"/>
      <c r="K29" s="13">
        <v>45988</v>
      </c>
      <c r="L29" s="13"/>
      <c r="M29" s="13">
        <v>3396926094</v>
      </c>
      <c r="N29" s="13"/>
      <c r="O29" s="13">
        <v>-3425219821</v>
      </c>
      <c r="P29" s="13"/>
      <c r="Q29" s="13">
        <f t="shared" si="1"/>
        <v>-28293727</v>
      </c>
    </row>
    <row r="30" spans="1:17" s="111" customFormat="1" ht="21.75">
      <c r="A30" s="111" t="s">
        <v>322</v>
      </c>
      <c r="B30" s="128"/>
      <c r="C30" s="13">
        <v>0</v>
      </c>
      <c r="D30" s="13"/>
      <c r="E30" s="13">
        <v>0</v>
      </c>
      <c r="F30" s="13"/>
      <c r="G30" s="13">
        <v>0</v>
      </c>
      <c r="H30" s="13"/>
      <c r="I30" s="13">
        <f t="shared" si="0"/>
        <v>0</v>
      </c>
      <c r="J30" s="13"/>
      <c r="K30" s="13">
        <v>1078201</v>
      </c>
      <c r="L30" s="13"/>
      <c r="M30" s="13">
        <v>25851511341</v>
      </c>
      <c r="N30" s="13"/>
      <c r="O30" s="13">
        <v>-25570604784</v>
      </c>
      <c r="P30" s="13"/>
      <c r="Q30" s="13">
        <f t="shared" si="1"/>
        <v>280906557</v>
      </c>
    </row>
    <row r="31" spans="1:17" s="111" customFormat="1" ht="21.75">
      <c r="A31" s="111" t="s">
        <v>394</v>
      </c>
      <c r="B31" s="128"/>
      <c r="C31" s="13">
        <v>0</v>
      </c>
      <c r="D31" s="13"/>
      <c r="E31" s="13">
        <v>0</v>
      </c>
      <c r="F31" s="13"/>
      <c r="G31" s="13">
        <v>0</v>
      </c>
      <c r="H31" s="13"/>
      <c r="I31" s="13">
        <f t="shared" si="0"/>
        <v>0</v>
      </c>
      <c r="J31" s="13"/>
      <c r="K31" s="13">
        <v>62994</v>
      </c>
      <c r="L31" s="13"/>
      <c r="M31" s="13">
        <v>44245175007</v>
      </c>
      <c r="N31" s="13"/>
      <c r="O31" s="13">
        <v>-44173084585</v>
      </c>
      <c r="P31" s="13"/>
      <c r="Q31" s="13">
        <f t="shared" si="1"/>
        <v>72090422</v>
      </c>
    </row>
    <row r="32" spans="1:17" s="111" customFormat="1" ht="21.75">
      <c r="A32" s="111" t="s">
        <v>108</v>
      </c>
      <c r="B32" s="128"/>
      <c r="C32" s="13">
        <v>0</v>
      </c>
      <c r="D32" s="13"/>
      <c r="E32" s="13">
        <v>0</v>
      </c>
      <c r="F32" s="13"/>
      <c r="G32" s="13">
        <v>0</v>
      </c>
      <c r="H32" s="13"/>
      <c r="I32" s="13">
        <f t="shared" si="0"/>
        <v>0</v>
      </c>
      <c r="J32" s="13"/>
      <c r="K32" s="13">
        <v>17695</v>
      </c>
      <c r="L32" s="13"/>
      <c r="M32" s="13">
        <v>10093607091</v>
      </c>
      <c r="N32" s="13"/>
      <c r="O32" s="13">
        <v>-10089747932</v>
      </c>
      <c r="P32" s="13"/>
      <c r="Q32" s="13">
        <f t="shared" si="1"/>
        <v>3859159</v>
      </c>
    </row>
    <row r="33" spans="1:17" s="111" customFormat="1" ht="21.75">
      <c r="A33" s="111" t="s">
        <v>313</v>
      </c>
      <c r="B33" s="128"/>
      <c r="C33" s="13">
        <v>100</v>
      </c>
      <c r="D33" s="13"/>
      <c r="E33" s="13">
        <v>79956500</v>
      </c>
      <c r="F33" s="13"/>
      <c r="G33" s="13">
        <v>-71788509</v>
      </c>
      <c r="H33" s="13"/>
      <c r="I33" s="13">
        <f t="shared" si="0"/>
        <v>8167991</v>
      </c>
      <c r="J33" s="13"/>
      <c r="K33" s="13">
        <v>1899</v>
      </c>
      <c r="L33" s="13"/>
      <c r="M33" s="13">
        <v>1366076546</v>
      </c>
      <c r="N33" s="13"/>
      <c r="O33" s="13">
        <v>-1341756877</v>
      </c>
      <c r="P33" s="13"/>
      <c r="Q33" s="13">
        <f t="shared" si="1"/>
        <v>24319669</v>
      </c>
    </row>
    <row r="34" spans="1:17" s="111" customFormat="1" ht="21.75">
      <c r="A34" s="111" t="s">
        <v>107</v>
      </c>
      <c r="B34" s="128"/>
      <c r="C34" s="13">
        <v>0</v>
      </c>
      <c r="D34" s="13"/>
      <c r="E34" s="13">
        <v>0</v>
      </c>
      <c r="F34" s="13"/>
      <c r="G34" s="13">
        <v>0</v>
      </c>
      <c r="H34" s="13"/>
      <c r="I34" s="13">
        <f t="shared" si="0"/>
        <v>0</v>
      </c>
      <c r="J34" s="13"/>
      <c r="K34" s="13">
        <v>92734</v>
      </c>
      <c r="L34" s="13"/>
      <c r="M34" s="13">
        <v>92699353389</v>
      </c>
      <c r="N34" s="13"/>
      <c r="O34" s="13">
        <v>-80241634409</v>
      </c>
      <c r="P34" s="13"/>
      <c r="Q34" s="13">
        <f t="shared" si="1"/>
        <v>12457718980</v>
      </c>
    </row>
    <row r="35" spans="1:17" s="111" customFormat="1" ht="21.75">
      <c r="A35" s="111" t="s">
        <v>87</v>
      </c>
      <c r="B35" s="128"/>
      <c r="C35" s="13">
        <v>0</v>
      </c>
      <c r="D35" s="13"/>
      <c r="E35" s="13">
        <v>0</v>
      </c>
      <c r="F35" s="13"/>
      <c r="G35" s="13">
        <v>0</v>
      </c>
      <c r="H35" s="13"/>
      <c r="I35" s="13">
        <f t="shared" si="0"/>
        <v>0</v>
      </c>
      <c r="J35" s="13"/>
      <c r="K35" s="13">
        <v>7450</v>
      </c>
      <c r="L35" s="13"/>
      <c r="M35" s="13">
        <v>5816403112</v>
      </c>
      <c r="N35" s="13"/>
      <c r="O35" s="13">
        <v>-5709790142</v>
      </c>
      <c r="P35" s="13"/>
      <c r="Q35" s="13">
        <f t="shared" si="1"/>
        <v>106612970</v>
      </c>
    </row>
    <row r="36" spans="1:17" s="111" customFormat="1" ht="21.75">
      <c r="A36" s="111" t="s">
        <v>505</v>
      </c>
      <c r="B36" s="128"/>
      <c r="C36" s="13">
        <v>0</v>
      </c>
      <c r="D36" s="13"/>
      <c r="E36" s="13">
        <v>0</v>
      </c>
      <c r="F36" s="13"/>
      <c r="G36" s="13">
        <v>0</v>
      </c>
      <c r="H36" s="13"/>
      <c r="I36" s="13">
        <f t="shared" si="0"/>
        <v>0</v>
      </c>
      <c r="J36" s="13"/>
      <c r="K36" s="13">
        <v>442799</v>
      </c>
      <c r="L36" s="13"/>
      <c r="M36" s="13">
        <v>187543097916</v>
      </c>
      <c r="N36" s="13"/>
      <c r="O36" s="13">
        <v>-184748244077</v>
      </c>
      <c r="P36" s="13"/>
      <c r="Q36" s="13">
        <f t="shared" si="1"/>
        <v>2794853839</v>
      </c>
    </row>
    <row r="37" spans="1:17" s="111" customFormat="1" ht="21.75">
      <c r="A37" s="111" t="s">
        <v>106</v>
      </c>
      <c r="B37" s="128"/>
      <c r="C37" s="13">
        <v>0</v>
      </c>
      <c r="D37" s="13"/>
      <c r="E37" s="13">
        <v>0</v>
      </c>
      <c r="F37" s="13"/>
      <c r="G37" s="13">
        <v>0</v>
      </c>
      <c r="H37" s="13"/>
      <c r="I37" s="13">
        <f t="shared" si="0"/>
        <v>0</v>
      </c>
      <c r="J37" s="13"/>
      <c r="K37" s="13">
        <v>29756</v>
      </c>
      <c r="L37" s="13"/>
      <c r="M37" s="13">
        <v>29755239763</v>
      </c>
      <c r="N37" s="13"/>
      <c r="O37" s="13">
        <v>-28771216754</v>
      </c>
      <c r="P37" s="13"/>
      <c r="Q37" s="13">
        <f t="shared" si="1"/>
        <v>984023009</v>
      </c>
    </row>
    <row r="38" spans="1:17" s="111" customFormat="1" ht="21.75">
      <c r="A38" s="111" t="s">
        <v>88</v>
      </c>
      <c r="B38" s="128"/>
      <c r="C38" s="13">
        <v>0</v>
      </c>
      <c r="D38" s="13"/>
      <c r="E38" s="13">
        <v>0</v>
      </c>
      <c r="F38" s="13"/>
      <c r="G38" s="13">
        <v>0</v>
      </c>
      <c r="H38" s="13"/>
      <c r="I38" s="13">
        <f t="shared" si="0"/>
        <v>0</v>
      </c>
      <c r="J38" s="13"/>
      <c r="K38" s="13">
        <v>6551</v>
      </c>
      <c r="L38" s="13"/>
      <c r="M38" s="13">
        <v>4723976443</v>
      </c>
      <c r="N38" s="13"/>
      <c r="O38" s="13">
        <v>-4723799482</v>
      </c>
      <c r="P38" s="13"/>
      <c r="Q38" s="13">
        <f t="shared" si="1"/>
        <v>176961</v>
      </c>
    </row>
    <row r="39" spans="1:17" s="111" customFormat="1" ht="21.75">
      <c r="A39" s="111" t="s">
        <v>72</v>
      </c>
      <c r="B39" s="128"/>
      <c r="C39" s="13">
        <v>0</v>
      </c>
      <c r="D39" s="13"/>
      <c r="E39" s="13">
        <v>0</v>
      </c>
      <c r="F39" s="13"/>
      <c r="G39" s="13">
        <v>0</v>
      </c>
      <c r="H39" s="13"/>
      <c r="I39" s="13">
        <f t="shared" si="0"/>
        <v>0</v>
      </c>
      <c r="J39" s="13"/>
      <c r="K39" s="13">
        <v>33123</v>
      </c>
      <c r="L39" s="13"/>
      <c r="M39" s="13">
        <v>33123000000</v>
      </c>
      <c r="N39" s="13"/>
      <c r="O39" s="13">
        <v>-29252441674</v>
      </c>
      <c r="P39" s="13"/>
      <c r="Q39" s="13">
        <f t="shared" si="1"/>
        <v>3870558326</v>
      </c>
    </row>
    <row r="40" spans="1:17" s="111" customFormat="1" ht="21.75">
      <c r="A40" s="111" t="s">
        <v>136</v>
      </c>
      <c r="B40" s="128"/>
      <c r="C40" s="13">
        <v>0</v>
      </c>
      <c r="D40" s="13"/>
      <c r="E40" s="13">
        <v>0</v>
      </c>
      <c r="F40" s="13"/>
      <c r="G40" s="13">
        <v>0</v>
      </c>
      <c r="H40" s="13"/>
      <c r="I40" s="13">
        <f t="shared" si="0"/>
        <v>0</v>
      </c>
      <c r="J40" s="13"/>
      <c r="K40" s="13">
        <v>7473</v>
      </c>
      <c r="L40" s="13"/>
      <c r="M40" s="13">
        <v>7473000000</v>
      </c>
      <c r="N40" s="13"/>
      <c r="O40" s="13">
        <v>-7099288701</v>
      </c>
      <c r="P40" s="13"/>
      <c r="Q40" s="13">
        <f t="shared" si="1"/>
        <v>373711299</v>
      </c>
    </row>
    <row r="41" spans="1:17" s="111" customFormat="1" ht="21.75">
      <c r="A41" s="111" t="s">
        <v>664</v>
      </c>
      <c r="B41" s="128"/>
      <c r="C41" s="13">
        <v>205000</v>
      </c>
      <c r="D41" s="13"/>
      <c r="E41" s="13">
        <v>5811360750</v>
      </c>
      <c r="F41" s="13"/>
      <c r="G41" s="13">
        <v>-3592941863</v>
      </c>
      <c r="H41" s="13"/>
      <c r="I41" s="13">
        <f t="shared" si="0"/>
        <v>2218418887</v>
      </c>
      <c r="J41" s="13"/>
      <c r="K41" s="13">
        <v>0</v>
      </c>
      <c r="L41" s="13"/>
      <c r="M41" s="13">
        <v>7760660080</v>
      </c>
      <c r="N41" s="13"/>
      <c r="O41" s="13">
        <v>-5543718863</v>
      </c>
      <c r="P41" s="13"/>
      <c r="Q41" s="13">
        <f t="shared" si="1"/>
        <v>2216941217</v>
      </c>
    </row>
    <row r="42" spans="1:17" s="111" customFormat="1" ht="21.75">
      <c r="A42" s="111" t="s">
        <v>659</v>
      </c>
      <c r="B42" s="128"/>
      <c r="C42" s="13">
        <v>8840574</v>
      </c>
      <c r="D42" s="13"/>
      <c r="E42" s="13">
        <v>5961867545</v>
      </c>
      <c r="F42" s="13"/>
      <c r="G42" s="13">
        <v>-4837460684</v>
      </c>
      <c r="H42" s="13"/>
      <c r="I42" s="13">
        <f t="shared" si="0"/>
        <v>1124406861</v>
      </c>
      <c r="J42" s="13"/>
      <c r="K42" s="13">
        <v>2623574</v>
      </c>
      <c r="L42" s="13"/>
      <c r="M42" s="13">
        <v>7523037201</v>
      </c>
      <c r="N42" s="13"/>
      <c r="O42" s="13">
        <v>-6399813684</v>
      </c>
      <c r="P42" s="13"/>
      <c r="Q42" s="13">
        <f t="shared" si="1"/>
        <v>1123223517</v>
      </c>
    </row>
    <row r="43" spans="1:17" s="111" customFormat="1" ht="21.75">
      <c r="A43" s="111" t="s">
        <v>596</v>
      </c>
      <c r="B43" s="128"/>
      <c r="C43" s="13">
        <v>853200</v>
      </c>
      <c r="D43" s="13"/>
      <c r="E43" s="13">
        <v>644526221</v>
      </c>
      <c r="F43" s="13"/>
      <c r="G43" s="13">
        <v>-556271750</v>
      </c>
      <c r="H43" s="13"/>
      <c r="I43" s="13">
        <f t="shared" si="0"/>
        <v>88254471</v>
      </c>
      <c r="J43" s="13"/>
      <c r="K43" s="13">
        <v>253200</v>
      </c>
      <c r="L43" s="13"/>
      <c r="M43" s="13">
        <v>780028511</v>
      </c>
      <c r="N43" s="13"/>
      <c r="O43" s="13">
        <v>-691871750</v>
      </c>
      <c r="P43" s="13"/>
      <c r="Q43" s="13">
        <f t="shared" si="1"/>
        <v>88156761</v>
      </c>
    </row>
    <row r="44" spans="1:17" s="111" customFormat="1" ht="21.75">
      <c r="A44" s="111" t="s">
        <v>559</v>
      </c>
      <c r="B44" s="128"/>
      <c r="C44" s="13">
        <v>15289344</v>
      </c>
      <c r="D44" s="13"/>
      <c r="E44" s="13">
        <v>11669259233</v>
      </c>
      <c r="F44" s="13"/>
      <c r="G44" s="13">
        <v>-11243517079</v>
      </c>
      <c r="H44" s="13"/>
      <c r="I44" s="13">
        <f t="shared" si="0"/>
        <v>425742154</v>
      </c>
      <c r="J44" s="13"/>
      <c r="K44" s="13">
        <v>4537344</v>
      </c>
      <c r="L44" s="13"/>
      <c r="M44" s="13">
        <v>14083359353</v>
      </c>
      <c r="N44" s="13"/>
      <c r="O44" s="13">
        <v>-13659342079</v>
      </c>
      <c r="P44" s="13"/>
      <c r="Q44" s="13">
        <f t="shared" si="1"/>
        <v>424017274</v>
      </c>
    </row>
    <row r="45" spans="1:17" s="111" customFormat="1" ht="21.75">
      <c r="A45" s="111" t="s">
        <v>521</v>
      </c>
      <c r="B45" s="128"/>
      <c r="C45" s="13">
        <v>0</v>
      </c>
      <c r="D45" s="13"/>
      <c r="E45" s="13">
        <v>0</v>
      </c>
      <c r="F45" s="13"/>
      <c r="G45" s="13">
        <v>0</v>
      </c>
      <c r="H45" s="13"/>
      <c r="I45" s="13">
        <f t="shared" si="0"/>
        <v>0</v>
      </c>
      <c r="J45" s="13"/>
      <c r="K45" s="13">
        <v>-691000</v>
      </c>
      <c r="L45" s="13"/>
      <c r="M45" s="13">
        <v>501811627</v>
      </c>
      <c r="N45" s="13"/>
      <c r="O45" s="13">
        <v>-502192000</v>
      </c>
      <c r="P45" s="13"/>
      <c r="Q45" s="13">
        <f t="shared" si="1"/>
        <v>-380373</v>
      </c>
    </row>
    <row r="46" spans="1:17" s="111" customFormat="1" ht="21.75">
      <c r="A46" s="111" t="s">
        <v>560</v>
      </c>
      <c r="B46" s="128"/>
      <c r="C46" s="13">
        <v>17214732</v>
      </c>
      <c r="D46" s="13"/>
      <c r="E46" s="13">
        <v>12994364756</v>
      </c>
      <c r="F46" s="13"/>
      <c r="G46" s="13">
        <v>-12222634219</v>
      </c>
      <c r="H46" s="13"/>
      <c r="I46" s="13">
        <f t="shared" si="0"/>
        <v>771730537</v>
      </c>
      <c r="J46" s="13"/>
      <c r="K46" s="13">
        <v>5108732</v>
      </c>
      <c r="L46" s="13"/>
      <c r="M46" s="13">
        <v>14720129781</v>
      </c>
      <c r="N46" s="13"/>
      <c r="O46" s="13">
        <v>-13948903219</v>
      </c>
      <c r="P46" s="13"/>
      <c r="Q46" s="13">
        <f t="shared" si="1"/>
        <v>771226562</v>
      </c>
    </row>
    <row r="47" spans="1:17" s="111" customFormat="1" ht="21.75">
      <c r="A47" s="111" t="s">
        <v>579</v>
      </c>
      <c r="B47" s="128"/>
      <c r="C47" s="13">
        <v>2000</v>
      </c>
      <c r="D47" s="13"/>
      <c r="E47" s="13">
        <v>8950500</v>
      </c>
      <c r="F47" s="13"/>
      <c r="G47" s="13">
        <v>-4190199</v>
      </c>
      <c r="H47" s="13"/>
      <c r="I47" s="13">
        <f t="shared" si="0"/>
        <v>4760301</v>
      </c>
      <c r="J47" s="13"/>
      <c r="K47" s="13">
        <v>0</v>
      </c>
      <c r="L47" s="13"/>
      <c r="M47" s="13">
        <v>15051880</v>
      </c>
      <c r="N47" s="13"/>
      <c r="O47" s="13">
        <v>-10296199</v>
      </c>
      <c r="P47" s="13"/>
      <c r="Q47" s="13">
        <f t="shared" si="1"/>
        <v>4755681</v>
      </c>
    </row>
    <row r="48" spans="1:17" s="111" customFormat="1" ht="21.75">
      <c r="A48" s="111" t="s">
        <v>672</v>
      </c>
      <c r="B48" s="128"/>
      <c r="C48" s="13">
        <v>131000</v>
      </c>
      <c r="D48" s="13"/>
      <c r="E48" s="13">
        <v>898033500</v>
      </c>
      <c r="F48" s="13"/>
      <c r="G48" s="13">
        <v>-600806683</v>
      </c>
      <c r="H48" s="13"/>
      <c r="I48" s="13">
        <f t="shared" si="0"/>
        <v>297226817</v>
      </c>
      <c r="J48" s="13"/>
      <c r="K48" s="13">
        <v>0</v>
      </c>
      <c r="L48" s="13"/>
      <c r="M48" s="13">
        <v>1624885533</v>
      </c>
      <c r="N48" s="13"/>
      <c r="O48" s="13">
        <v>-1328209683</v>
      </c>
      <c r="P48" s="13"/>
      <c r="Q48" s="13">
        <f t="shared" si="1"/>
        <v>296675850</v>
      </c>
    </row>
    <row r="49" spans="1:17" s="111" customFormat="1" ht="21.75">
      <c r="A49" s="111" t="s">
        <v>674</v>
      </c>
      <c r="B49" s="128"/>
      <c r="C49" s="13">
        <v>33000</v>
      </c>
      <c r="D49" s="13"/>
      <c r="E49" s="13">
        <v>47736000</v>
      </c>
      <c r="F49" s="13"/>
      <c r="G49" s="13">
        <v>99726805</v>
      </c>
      <c r="H49" s="13"/>
      <c r="I49" s="13">
        <f t="shared" si="0"/>
        <v>147462805</v>
      </c>
      <c r="J49" s="13"/>
      <c r="K49" s="13">
        <v>0</v>
      </c>
      <c r="L49" s="13"/>
      <c r="M49" s="13">
        <v>209117668</v>
      </c>
      <c r="N49" s="13"/>
      <c r="O49" s="13">
        <v>-61777195</v>
      </c>
      <c r="P49" s="13"/>
      <c r="Q49" s="13">
        <f t="shared" si="1"/>
        <v>147340473</v>
      </c>
    </row>
    <row r="50" spans="1:17" s="111" customFormat="1" ht="21.75">
      <c r="A50" s="111" t="s">
        <v>595</v>
      </c>
      <c r="B50" s="128"/>
      <c r="C50" s="13">
        <v>4854708</v>
      </c>
      <c r="D50" s="13"/>
      <c r="E50" s="13">
        <v>3556272699</v>
      </c>
      <c r="F50" s="13"/>
      <c r="G50" s="13">
        <v>-3281010693</v>
      </c>
      <c r="H50" s="13"/>
      <c r="I50" s="13">
        <f t="shared" si="0"/>
        <v>275262006</v>
      </c>
      <c r="J50" s="13"/>
      <c r="K50" s="13">
        <v>1440708</v>
      </c>
      <c r="L50" s="13"/>
      <c r="M50" s="13">
        <v>4437355901</v>
      </c>
      <c r="N50" s="13"/>
      <c r="O50" s="13">
        <v>-4162761693</v>
      </c>
      <c r="P50" s="13"/>
      <c r="Q50" s="13">
        <f t="shared" si="1"/>
        <v>274594208</v>
      </c>
    </row>
    <row r="51" spans="1:17" s="111" customFormat="1" ht="21.75">
      <c r="A51" s="111" t="s">
        <v>678</v>
      </c>
      <c r="B51" s="128"/>
      <c r="C51" s="13">
        <v>0</v>
      </c>
      <c r="D51" s="13"/>
      <c r="E51" s="13">
        <v>0</v>
      </c>
      <c r="F51" s="13"/>
      <c r="G51" s="13">
        <v>0</v>
      </c>
      <c r="H51" s="13"/>
      <c r="I51" s="13">
        <f t="shared" si="0"/>
        <v>0</v>
      </c>
      <c r="J51" s="13"/>
      <c r="K51" s="13">
        <v>-626000</v>
      </c>
      <c r="L51" s="13"/>
      <c r="M51" s="13">
        <v>3455953250</v>
      </c>
      <c r="N51" s="13"/>
      <c r="O51" s="13">
        <v>-3458573000</v>
      </c>
      <c r="P51" s="13"/>
      <c r="Q51" s="13">
        <f t="shared" si="1"/>
        <v>-2619750</v>
      </c>
    </row>
    <row r="52" spans="1:17" s="111" customFormat="1" ht="21.75">
      <c r="A52" s="111" t="s">
        <v>653</v>
      </c>
      <c r="B52" s="128"/>
      <c r="C52" s="13">
        <v>1127000</v>
      </c>
      <c r="D52" s="13"/>
      <c r="E52" s="13">
        <v>347279400</v>
      </c>
      <c r="F52" s="13"/>
      <c r="G52" s="13">
        <v>-233278929</v>
      </c>
      <c r="H52" s="13"/>
      <c r="I52" s="13">
        <f t="shared" si="0"/>
        <v>114000471</v>
      </c>
      <c r="J52" s="13"/>
      <c r="K52" s="13">
        <v>0</v>
      </c>
      <c r="L52" s="13"/>
      <c r="M52" s="13">
        <v>602840674</v>
      </c>
      <c r="N52" s="13"/>
      <c r="O52" s="13">
        <v>-489033929</v>
      </c>
      <c r="P52" s="13"/>
      <c r="Q52" s="13">
        <f t="shared" si="1"/>
        <v>113806745</v>
      </c>
    </row>
    <row r="53" spans="1:17" s="111" customFormat="1" ht="21.75">
      <c r="A53" s="111" t="s">
        <v>658</v>
      </c>
      <c r="B53" s="128"/>
      <c r="C53" s="13">
        <v>11208204</v>
      </c>
      <c r="D53" s="13"/>
      <c r="E53" s="13">
        <v>7029357734</v>
      </c>
      <c r="F53" s="13"/>
      <c r="G53" s="13">
        <v>-5575880845</v>
      </c>
      <c r="H53" s="13"/>
      <c r="I53" s="13">
        <f t="shared" si="0"/>
        <v>1453476889</v>
      </c>
      <c r="J53" s="13"/>
      <c r="K53" s="13">
        <v>3326204</v>
      </c>
      <c r="L53" s="13"/>
      <c r="M53" s="13">
        <v>9679346983</v>
      </c>
      <c r="N53" s="13"/>
      <c r="O53" s="13">
        <v>-8228148845</v>
      </c>
      <c r="P53" s="13"/>
      <c r="Q53" s="13">
        <f t="shared" si="1"/>
        <v>1451198138</v>
      </c>
    </row>
    <row r="54" spans="1:17" s="111" customFormat="1" ht="21.75">
      <c r="A54" s="111" t="s">
        <v>614</v>
      </c>
      <c r="B54" s="128"/>
      <c r="C54" s="13">
        <v>349000</v>
      </c>
      <c r="D54" s="13"/>
      <c r="E54" s="13">
        <v>3301740000</v>
      </c>
      <c r="F54" s="13"/>
      <c r="G54" s="13">
        <v>-2352435937</v>
      </c>
      <c r="H54" s="13"/>
      <c r="I54" s="13">
        <f t="shared" si="0"/>
        <v>949304063</v>
      </c>
      <c r="J54" s="13"/>
      <c r="K54" s="13">
        <v>0</v>
      </c>
      <c r="L54" s="13"/>
      <c r="M54" s="13">
        <v>5064634650</v>
      </c>
      <c r="N54" s="13"/>
      <c r="O54" s="13">
        <v>-4116666937</v>
      </c>
      <c r="P54" s="13"/>
      <c r="Q54" s="13">
        <f t="shared" si="1"/>
        <v>947967713</v>
      </c>
    </row>
    <row r="55" spans="1:17" s="111" customFormat="1" ht="21.75">
      <c r="A55" s="111" t="s">
        <v>606</v>
      </c>
      <c r="B55" s="128"/>
      <c r="C55" s="13">
        <v>2679000</v>
      </c>
      <c r="D55" s="13"/>
      <c r="E55" s="13">
        <v>836971200</v>
      </c>
      <c r="F55" s="13"/>
      <c r="G55" s="13">
        <v>-612289979</v>
      </c>
      <c r="H55" s="13"/>
      <c r="I55" s="13">
        <f t="shared" si="0"/>
        <v>224681221</v>
      </c>
      <c r="J55" s="13"/>
      <c r="K55" s="13">
        <v>0</v>
      </c>
      <c r="L55" s="13"/>
      <c r="M55" s="13">
        <v>1335419361</v>
      </c>
      <c r="N55" s="13"/>
      <c r="O55" s="13">
        <v>-1111115979</v>
      </c>
      <c r="P55" s="13"/>
      <c r="Q55" s="13">
        <f t="shared" si="1"/>
        <v>224303382</v>
      </c>
    </row>
    <row r="56" spans="1:17" s="111" customFormat="1" ht="21.75">
      <c r="A56" s="111" t="s">
        <v>675</v>
      </c>
      <c r="B56" s="128"/>
      <c r="C56" s="13">
        <v>4299570</v>
      </c>
      <c r="D56" s="13"/>
      <c r="E56" s="13">
        <v>2476031026</v>
      </c>
      <c r="F56" s="13"/>
      <c r="G56" s="13">
        <v>-21146424</v>
      </c>
      <c r="H56" s="13"/>
      <c r="I56" s="13">
        <f t="shared" si="0"/>
        <v>2454884602</v>
      </c>
      <c r="J56" s="13"/>
      <c r="K56" s="13">
        <v>966570</v>
      </c>
      <c r="L56" s="13"/>
      <c r="M56" s="13">
        <v>5645711312</v>
      </c>
      <c r="N56" s="13"/>
      <c r="O56" s="13">
        <v>-3193229424</v>
      </c>
      <c r="P56" s="13"/>
      <c r="Q56" s="13">
        <f t="shared" si="1"/>
        <v>2452481888</v>
      </c>
    </row>
    <row r="57" spans="1:17" s="111" customFormat="1" ht="21.75">
      <c r="A57" s="111" t="s">
        <v>491</v>
      </c>
      <c r="B57" s="128"/>
      <c r="C57" s="13">
        <v>0</v>
      </c>
      <c r="D57" s="13"/>
      <c r="E57" s="13">
        <v>0</v>
      </c>
      <c r="F57" s="13"/>
      <c r="G57" s="13">
        <v>0</v>
      </c>
      <c r="H57" s="13"/>
      <c r="I57" s="13">
        <f t="shared" si="0"/>
        <v>0</v>
      </c>
      <c r="J57" s="13"/>
      <c r="K57" s="13">
        <v>0</v>
      </c>
      <c r="L57" s="13"/>
      <c r="M57" s="13">
        <v>1273852635</v>
      </c>
      <c r="N57" s="13"/>
      <c r="O57" s="13">
        <v>0</v>
      </c>
      <c r="P57" s="13"/>
      <c r="Q57" s="13">
        <f t="shared" si="1"/>
        <v>1273852635</v>
      </c>
    </row>
    <row r="58" spans="1:17" s="111" customFormat="1" ht="21.75">
      <c r="A58" s="111" t="s">
        <v>662</v>
      </c>
      <c r="B58" s="128"/>
      <c r="C58" s="13">
        <v>4849000</v>
      </c>
      <c r="D58" s="13"/>
      <c r="E58" s="13">
        <v>1228306950</v>
      </c>
      <c r="F58" s="13"/>
      <c r="G58" s="13">
        <v>-808392520</v>
      </c>
      <c r="H58" s="13"/>
      <c r="I58" s="13">
        <f t="shared" si="0"/>
        <v>419914430</v>
      </c>
      <c r="J58" s="13"/>
      <c r="K58" s="13">
        <v>0</v>
      </c>
      <c r="L58" s="13"/>
      <c r="M58" s="13">
        <v>2079673601</v>
      </c>
      <c r="N58" s="13"/>
      <c r="O58" s="13">
        <v>-1660404520</v>
      </c>
      <c r="P58" s="13"/>
      <c r="Q58" s="13">
        <f t="shared" si="1"/>
        <v>419269081</v>
      </c>
    </row>
    <row r="59" spans="1:17" s="111" customFormat="1" ht="21.75">
      <c r="A59" s="111" t="s">
        <v>484</v>
      </c>
      <c r="B59" s="128"/>
      <c r="C59" s="13">
        <v>0</v>
      </c>
      <c r="D59" s="13"/>
      <c r="E59" s="13">
        <v>0</v>
      </c>
      <c r="F59" s="13"/>
      <c r="G59" s="13">
        <v>0</v>
      </c>
      <c r="H59" s="13"/>
      <c r="I59" s="13">
        <f t="shared" si="0"/>
        <v>0</v>
      </c>
      <c r="J59" s="13"/>
      <c r="K59" s="13">
        <v>2628000</v>
      </c>
      <c r="L59" s="13"/>
      <c r="M59" s="13">
        <v>2634964528</v>
      </c>
      <c r="N59" s="13"/>
      <c r="O59" s="13">
        <v>-163666750</v>
      </c>
      <c r="P59" s="13"/>
      <c r="Q59" s="13">
        <f t="shared" si="1"/>
        <v>2471297778</v>
      </c>
    </row>
    <row r="60" spans="1:17" s="111" customFormat="1" ht="21.75">
      <c r="A60" s="111" t="s">
        <v>495</v>
      </c>
      <c r="B60" s="128"/>
      <c r="C60" s="13">
        <v>0</v>
      </c>
      <c r="D60" s="13"/>
      <c r="E60" s="13">
        <v>0</v>
      </c>
      <c r="F60" s="13"/>
      <c r="G60" s="13">
        <v>0</v>
      </c>
      <c r="H60" s="13"/>
      <c r="I60" s="13">
        <f t="shared" si="0"/>
        <v>0</v>
      </c>
      <c r="J60" s="13"/>
      <c r="K60" s="13">
        <v>-85186000</v>
      </c>
      <c r="L60" s="13"/>
      <c r="M60" s="13">
        <v>23070241478</v>
      </c>
      <c r="N60" s="13"/>
      <c r="O60" s="13">
        <v>-23087730000</v>
      </c>
      <c r="P60" s="13"/>
      <c r="Q60" s="13">
        <f t="shared" si="1"/>
        <v>-17488522</v>
      </c>
    </row>
    <row r="61" spans="1:17" s="111" customFormat="1" ht="21.75">
      <c r="A61" s="111" t="s">
        <v>437</v>
      </c>
      <c r="B61" s="128"/>
      <c r="C61" s="13">
        <v>0</v>
      </c>
      <c r="D61" s="13"/>
      <c r="E61" s="13">
        <v>0</v>
      </c>
      <c r="F61" s="13"/>
      <c r="G61" s="13">
        <v>0</v>
      </c>
      <c r="H61" s="13"/>
      <c r="I61" s="13">
        <f t="shared" si="0"/>
        <v>0</v>
      </c>
      <c r="J61" s="13"/>
      <c r="K61" s="13">
        <v>0</v>
      </c>
      <c r="L61" s="13"/>
      <c r="M61" s="13">
        <v>163649614</v>
      </c>
      <c r="N61" s="13"/>
      <c r="O61" s="13">
        <v>-118723217</v>
      </c>
      <c r="P61" s="13"/>
      <c r="Q61" s="13">
        <f t="shared" si="1"/>
        <v>44926397</v>
      </c>
    </row>
    <row r="62" spans="1:17" s="111" customFormat="1" ht="21.75">
      <c r="A62" s="111" t="s">
        <v>410</v>
      </c>
      <c r="B62" s="128"/>
      <c r="C62" s="13">
        <v>0</v>
      </c>
      <c r="D62" s="13"/>
      <c r="E62" s="13">
        <v>0</v>
      </c>
      <c r="F62" s="13"/>
      <c r="G62" s="13">
        <v>0</v>
      </c>
      <c r="H62" s="13"/>
      <c r="I62" s="13">
        <f t="shared" si="0"/>
        <v>0</v>
      </c>
      <c r="J62" s="13"/>
      <c r="K62" s="13">
        <v>0</v>
      </c>
      <c r="L62" s="13"/>
      <c r="M62" s="13">
        <v>-116528618</v>
      </c>
      <c r="N62" s="13"/>
      <c r="O62" s="13">
        <v>0</v>
      </c>
      <c r="P62" s="13"/>
      <c r="Q62" s="13">
        <f t="shared" si="1"/>
        <v>-116528618</v>
      </c>
    </row>
    <row r="63" spans="1:17" s="111" customFormat="1" ht="21.75">
      <c r="A63" s="111" t="s">
        <v>427</v>
      </c>
      <c r="B63" s="128"/>
      <c r="C63" s="13">
        <v>0</v>
      </c>
      <c r="D63" s="13"/>
      <c r="E63" s="13">
        <v>0</v>
      </c>
      <c r="F63" s="13"/>
      <c r="G63" s="13">
        <v>0</v>
      </c>
      <c r="H63" s="13"/>
      <c r="I63" s="13">
        <f t="shared" si="0"/>
        <v>0</v>
      </c>
      <c r="J63" s="13"/>
      <c r="K63" s="13">
        <v>0</v>
      </c>
      <c r="L63" s="13"/>
      <c r="M63" s="13">
        <v>706057</v>
      </c>
      <c r="N63" s="13"/>
      <c r="O63" s="13">
        <v>0</v>
      </c>
      <c r="P63" s="13"/>
      <c r="Q63" s="13">
        <f t="shared" si="1"/>
        <v>706057</v>
      </c>
    </row>
    <row r="64" spans="1:17" s="111" customFormat="1" ht="21.75">
      <c r="A64" s="111" t="s">
        <v>577</v>
      </c>
      <c r="B64" s="128"/>
      <c r="C64" s="13">
        <v>24000</v>
      </c>
      <c r="D64" s="13"/>
      <c r="E64" s="13">
        <v>139230000</v>
      </c>
      <c r="F64" s="13"/>
      <c r="G64" s="13">
        <v>-119004982</v>
      </c>
      <c r="H64" s="13"/>
      <c r="I64" s="13">
        <f t="shared" si="0"/>
        <v>20225018</v>
      </c>
      <c r="J64" s="13"/>
      <c r="K64" s="13">
        <v>0</v>
      </c>
      <c r="L64" s="13"/>
      <c r="M64" s="13">
        <v>226083164</v>
      </c>
      <c r="N64" s="13"/>
      <c r="O64" s="13">
        <v>-205923982</v>
      </c>
      <c r="P64" s="13"/>
      <c r="Q64" s="13">
        <f t="shared" si="1"/>
        <v>20159182</v>
      </c>
    </row>
    <row r="65" spans="1:19" s="111" customFormat="1" ht="21.75">
      <c r="A65" s="111" t="s">
        <v>635</v>
      </c>
      <c r="B65" s="128"/>
      <c r="C65" s="13">
        <v>546960</v>
      </c>
      <c r="D65" s="13"/>
      <c r="E65" s="13">
        <v>372432453</v>
      </c>
      <c r="F65" s="13"/>
      <c r="G65" s="13">
        <v>-117278511</v>
      </c>
      <c r="H65" s="13"/>
      <c r="I65" s="13">
        <f t="shared" si="0"/>
        <v>255153942</v>
      </c>
      <c r="J65" s="13"/>
      <c r="K65" s="13">
        <v>122960</v>
      </c>
      <c r="L65" s="13"/>
      <c r="M65" s="13">
        <v>772089515</v>
      </c>
      <c r="N65" s="13"/>
      <c r="O65" s="13">
        <v>-517238511</v>
      </c>
      <c r="P65" s="13"/>
      <c r="Q65" s="13">
        <f t="shared" si="1"/>
        <v>254851004</v>
      </c>
    </row>
    <row r="66" spans="1:19" s="111" customFormat="1" ht="21.75">
      <c r="A66" s="111" t="s">
        <v>452</v>
      </c>
      <c r="B66" s="128"/>
      <c r="C66" s="13">
        <v>0</v>
      </c>
      <c r="D66" s="13"/>
      <c r="E66" s="13">
        <v>0</v>
      </c>
      <c r="F66" s="13"/>
      <c r="G66" s="13">
        <v>0</v>
      </c>
      <c r="H66" s="13"/>
      <c r="I66" s="13">
        <f t="shared" si="0"/>
        <v>0</v>
      </c>
      <c r="J66" s="13"/>
      <c r="K66" s="13">
        <v>0</v>
      </c>
      <c r="L66" s="13"/>
      <c r="M66" s="13">
        <v>21492518</v>
      </c>
      <c r="N66" s="13"/>
      <c r="O66" s="13">
        <v>-21847275</v>
      </c>
      <c r="P66" s="13"/>
      <c r="Q66" s="13">
        <f t="shared" si="1"/>
        <v>-354757</v>
      </c>
    </row>
    <row r="67" spans="1:19" s="111" customFormat="1" ht="21.75">
      <c r="A67" s="111" t="s">
        <v>640</v>
      </c>
      <c r="B67" s="128"/>
      <c r="C67" s="13">
        <v>14832420</v>
      </c>
      <c r="D67" s="13"/>
      <c r="E67" s="13">
        <v>7850410003</v>
      </c>
      <c r="F67" s="13"/>
      <c r="G67" s="13">
        <v>6245480478</v>
      </c>
      <c r="H67" s="13"/>
      <c r="I67" s="13">
        <f t="shared" si="0"/>
        <v>14095890481</v>
      </c>
      <c r="J67" s="13"/>
      <c r="K67" s="13">
        <v>3334420</v>
      </c>
      <c r="L67" s="13"/>
      <c r="M67" s="13">
        <v>26972845915</v>
      </c>
      <c r="N67" s="13"/>
      <c r="O67" s="13">
        <v>-12891451522</v>
      </c>
      <c r="P67" s="13"/>
      <c r="Q67" s="13">
        <f t="shared" si="1"/>
        <v>14081394393</v>
      </c>
    </row>
    <row r="68" spans="1:19" s="111" customFormat="1" ht="21.75">
      <c r="A68" s="111" t="s">
        <v>430</v>
      </c>
      <c r="B68" s="128"/>
      <c r="C68" s="13">
        <v>0</v>
      </c>
      <c r="D68" s="13"/>
      <c r="E68" s="13">
        <v>0</v>
      </c>
      <c r="F68" s="13"/>
      <c r="G68" s="13">
        <v>0</v>
      </c>
      <c r="H68" s="13"/>
      <c r="I68" s="13">
        <f t="shared" si="0"/>
        <v>0</v>
      </c>
      <c r="J68" s="13"/>
      <c r="K68" s="13">
        <v>0</v>
      </c>
      <c r="L68" s="13"/>
      <c r="M68" s="13">
        <v>-449306129</v>
      </c>
      <c r="N68" s="13"/>
      <c r="O68" s="13">
        <v>0</v>
      </c>
      <c r="P68" s="13"/>
      <c r="Q68" s="13">
        <f t="shared" si="1"/>
        <v>-449306129</v>
      </c>
    </row>
    <row r="69" spans="1:19" s="111" customFormat="1" ht="21.75">
      <c r="A69" s="111" t="s">
        <v>610</v>
      </c>
      <c r="B69" s="128"/>
      <c r="C69" s="13">
        <v>241000</v>
      </c>
      <c r="D69" s="13"/>
      <c r="E69" s="13">
        <v>1656837000</v>
      </c>
      <c r="F69" s="13"/>
      <c r="G69" s="13">
        <v>-1401157612</v>
      </c>
      <c r="H69" s="13"/>
      <c r="I69" s="13">
        <f t="shared" si="0"/>
        <v>255679388</v>
      </c>
      <c r="J69" s="13"/>
      <c r="K69" s="13">
        <v>0</v>
      </c>
      <c r="L69" s="13"/>
      <c r="M69" s="13">
        <v>3205609973</v>
      </c>
      <c r="N69" s="13"/>
      <c r="O69" s="13">
        <v>-2951104612</v>
      </c>
      <c r="P69" s="13"/>
      <c r="Q69" s="13">
        <f t="shared" si="1"/>
        <v>254505361</v>
      </c>
    </row>
    <row r="70" spans="1:19" s="111" customFormat="1" ht="21.75">
      <c r="A70" s="111" t="s">
        <v>572</v>
      </c>
      <c r="B70" s="128"/>
      <c r="C70" s="13">
        <v>124000</v>
      </c>
      <c r="D70" s="13"/>
      <c r="E70" s="13">
        <v>105417000</v>
      </c>
      <c r="F70" s="13"/>
      <c r="G70" s="13">
        <v>-80481526</v>
      </c>
      <c r="H70" s="13"/>
      <c r="I70" s="13">
        <f t="shared" si="0"/>
        <v>24935474</v>
      </c>
      <c r="J70" s="13"/>
      <c r="K70" s="13">
        <v>0</v>
      </c>
      <c r="L70" s="13"/>
      <c r="M70" s="13">
        <v>171824666</v>
      </c>
      <c r="N70" s="13"/>
      <c r="O70" s="13">
        <v>-146939526</v>
      </c>
      <c r="P70" s="13"/>
      <c r="Q70" s="13">
        <f t="shared" si="1"/>
        <v>24885140</v>
      </c>
    </row>
    <row r="71" spans="1:19" s="111" customFormat="1" ht="21.75">
      <c r="A71" s="111" t="s">
        <v>432</v>
      </c>
      <c r="B71" s="128"/>
      <c r="C71" s="13">
        <v>0</v>
      </c>
      <c r="D71" s="13"/>
      <c r="E71" s="13">
        <v>0</v>
      </c>
      <c r="F71" s="13"/>
      <c r="G71" s="13">
        <v>0</v>
      </c>
      <c r="H71" s="13"/>
      <c r="I71" s="13">
        <f t="shared" si="0"/>
        <v>0</v>
      </c>
      <c r="J71" s="13"/>
      <c r="K71" s="13">
        <v>0</v>
      </c>
      <c r="L71" s="13"/>
      <c r="M71" s="13">
        <v>-219975039</v>
      </c>
      <c r="N71" s="13"/>
      <c r="O71" s="13">
        <v>0</v>
      </c>
      <c r="P71" s="13"/>
      <c r="Q71" s="13">
        <f t="shared" si="1"/>
        <v>-219975039</v>
      </c>
    </row>
    <row r="72" spans="1:19" s="111" customFormat="1" ht="21.75">
      <c r="A72" s="111" t="s">
        <v>628</v>
      </c>
      <c r="B72" s="128"/>
      <c r="C72" s="13">
        <v>18084000</v>
      </c>
      <c r="D72" s="13"/>
      <c r="E72" s="13">
        <v>3694070250</v>
      </c>
      <c r="F72" s="13"/>
      <c r="G72" s="13">
        <v>-1012334265</v>
      </c>
      <c r="H72" s="13"/>
      <c r="I72" s="13">
        <f t="shared" ref="I72:I135" si="2">E72+G72</f>
        <v>2681735985</v>
      </c>
      <c r="J72" s="13"/>
      <c r="K72" s="13">
        <v>0</v>
      </c>
      <c r="L72" s="13"/>
      <c r="M72" s="13">
        <v>9199383955</v>
      </c>
      <c r="N72" s="13"/>
      <c r="O72" s="13">
        <v>-6521821265</v>
      </c>
      <c r="P72" s="13"/>
      <c r="Q72" s="13">
        <f t="shared" ref="Q72:Q135" si="3">M72+O72</f>
        <v>2677562690</v>
      </c>
    </row>
    <row r="73" spans="1:19" s="111" customFormat="1" ht="21.75">
      <c r="A73" s="111" t="s">
        <v>424</v>
      </c>
      <c r="B73" s="128"/>
      <c r="C73" s="13">
        <v>0</v>
      </c>
      <c r="D73" s="13"/>
      <c r="E73" s="13">
        <v>0</v>
      </c>
      <c r="F73" s="13"/>
      <c r="G73" s="13">
        <v>0</v>
      </c>
      <c r="H73" s="13"/>
      <c r="I73" s="13">
        <f t="shared" si="2"/>
        <v>0</v>
      </c>
      <c r="J73" s="13"/>
      <c r="K73" s="13">
        <v>0</v>
      </c>
      <c r="L73" s="13"/>
      <c r="M73" s="13">
        <v>932609199</v>
      </c>
      <c r="N73" s="13"/>
      <c r="O73" s="13">
        <v>-932716845</v>
      </c>
      <c r="P73" s="13"/>
      <c r="Q73" s="13">
        <f t="shared" si="3"/>
        <v>-107646</v>
      </c>
    </row>
    <row r="74" spans="1:19" s="111" customFormat="1" ht="21.75">
      <c r="A74" s="111" t="s">
        <v>597</v>
      </c>
      <c r="B74" s="128"/>
      <c r="C74" s="13">
        <v>14144000</v>
      </c>
      <c r="D74" s="13"/>
      <c r="E74" s="13">
        <v>3051046440</v>
      </c>
      <c r="F74" s="13"/>
      <c r="G74" s="13">
        <v>-2293916094</v>
      </c>
      <c r="H74" s="13"/>
      <c r="I74" s="13">
        <f t="shared" si="2"/>
        <v>757130346</v>
      </c>
      <c r="J74" s="13"/>
      <c r="K74" s="13">
        <v>0</v>
      </c>
      <c r="L74" s="13"/>
      <c r="M74" s="13">
        <v>5910403926</v>
      </c>
      <c r="N74" s="13"/>
      <c r="O74" s="13">
        <v>-5155441094</v>
      </c>
      <c r="P74" s="13"/>
      <c r="Q74" s="13">
        <f t="shared" si="3"/>
        <v>754962832</v>
      </c>
    </row>
    <row r="75" spans="1:19" s="111" customFormat="1" ht="21.75">
      <c r="A75" s="111" t="s">
        <v>457</v>
      </c>
      <c r="B75" s="128"/>
      <c r="C75" s="13">
        <v>0</v>
      </c>
      <c r="D75" s="13"/>
      <c r="E75" s="13">
        <v>0</v>
      </c>
      <c r="F75" s="13"/>
      <c r="G75" s="13">
        <v>0</v>
      </c>
      <c r="H75" s="13"/>
      <c r="I75" s="13">
        <f t="shared" si="2"/>
        <v>0</v>
      </c>
      <c r="J75" s="13"/>
      <c r="K75" s="13">
        <v>0</v>
      </c>
      <c r="L75" s="13"/>
      <c r="M75" s="13">
        <v>403639538</v>
      </c>
      <c r="N75" s="13"/>
      <c r="O75" s="13">
        <v>-368520842</v>
      </c>
      <c r="P75" s="13"/>
      <c r="Q75" s="13">
        <f t="shared" si="3"/>
        <v>35118696</v>
      </c>
    </row>
    <row r="76" spans="1:19" s="111" customFormat="1" ht="21.75">
      <c r="A76" s="111" t="s">
        <v>436</v>
      </c>
      <c r="B76" s="128"/>
      <c r="C76" s="13">
        <v>0</v>
      </c>
      <c r="D76" s="13"/>
      <c r="E76" s="13">
        <v>0</v>
      </c>
      <c r="F76" s="13"/>
      <c r="G76" s="13">
        <v>0</v>
      </c>
      <c r="H76" s="13"/>
      <c r="I76" s="13">
        <f t="shared" si="2"/>
        <v>0</v>
      </c>
      <c r="J76" s="13"/>
      <c r="K76" s="13">
        <v>0</v>
      </c>
      <c r="L76" s="13"/>
      <c r="M76" s="13">
        <v>-68950280</v>
      </c>
      <c r="N76" s="13"/>
      <c r="O76" s="13">
        <v>0</v>
      </c>
      <c r="P76" s="13"/>
      <c r="Q76" s="13">
        <f t="shared" si="3"/>
        <v>-68950280</v>
      </c>
    </row>
    <row r="77" spans="1:19" s="111" customFormat="1" ht="21.75">
      <c r="A77" s="111" t="s">
        <v>311</v>
      </c>
      <c r="B77" s="128"/>
      <c r="C77" s="13">
        <v>0</v>
      </c>
      <c r="D77" s="13"/>
      <c r="E77" s="13">
        <v>0</v>
      </c>
      <c r="F77" s="13"/>
      <c r="G77" s="13">
        <v>0</v>
      </c>
      <c r="H77" s="13"/>
      <c r="I77" s="13">
        <f t="shared" si="2"/>
        <v>0</v>
      </c>
      <c r="J77" s="13"/>
      <c r="K77" s="13">
        <v>1000</v>
      </c>
      <c r="L77" s="13"/>
      <c r="M77" s="13">
        <v>7458750</v>
      </c>
      <c r="N77" s="13"/>
      <c r="O77" s="13">
        <v>-7999617</v>
      </c>
      <c r="P77" s="13"/>
      <c r="Q77" s="13">
        <f t="shared" si="3"/>
        <v>-540867</v>
      </c>
    </row>
    <row r="78" spans="1:19" s="111" customFormat="1" ht="21.75">
      <c r="A78" s="111" t="s">
        <v>245</v>
      </c>
      <c r="B78" s="128"/>
      <c r="C78" s="13">
        <v>0</v>
      </c>
      <c r="D78" s="13"/>
      <c r="E78" s="13">
        <v>0</v>
      </c>
      <c r="F78" s="13"/>
      <c r="G78" s="13">
        <v>0</v>
      </c>
      <c r="H78" s="13"/>
      <c r="I78" s="13">
        <f t="shared" si="2"/>
        <v>0</v>
      </c>
      <c r="J78" s="13"/>
      <c r="K78" s="13">
        <v>4000</v>
      </c>
      <c r="L78" s="13"/>
      <c r="M78" s="13">
        <v>23868000</v>
      </c>
      <c r="N78" s="13"/>
      <c r="O78" s="13">
        <v>-25262470</v>
      </c>
      <c r="P78" s="13"/>
      <c r="Q78" s="13">
        <f t="shared" si="3"/>
        <v>-1394470</v>
      </c>
    </row>
    <row r="79" spans="1:19" s="111" customFormat="1" ht="21.75">
      <c r="A79" s="111" t="s">
        <v>340</v>
      </c>
      <c r="B79" s="128"/>
      <c r="C79" s="13">
        <v>0</v>
      </c>
      <c r="D79" s="13"/>
      <c r="E79" s="13">
        <v>0</v>
      </c>
      <c r="F79" s="13"/>
      <c r="G79" s="13">
        <v>0</v>
      </c>
      <c r="H79" s="13"/>
      <c r="I79" s="13">
        <f t="shared" si="2"/>
        <v>0</v>
      </c>
      <c r="J79" s="13"/>
      <c r="K79" s="13">
        <v>0</v>
      </c>
      <c r="L79" s="13"/>
      <c r="M79" s="13">
        <v>-25122412</v>
      </c>
      <c r="N79" s="13"/>
      <c r="O79" s="13">
        <v>0</v>
      </c>
      <c r="P79" s="13"/>
      <c r="Q79" s="13">
        <f t="shared" si="3"/>
        <v>-25122412</v>
      </c>
    </row>
    <row r="80" spans="1:19" ht="21.75">
      <c r="A80" s="111" t="s">
        <v>364</v>
      </c>
      <c r="B80" s="128"/>
      <c r="C80" s="13">
        <v>0</v>
      </c>
      <c r="D80" s="13"/>
      <c r="E80" s="13">
        <v>0</v>
      </c>
      <c r="F80" s="13"/>
      <c r="G80" s="13">
        <v>0</v>
      </c>
      <c r="H80" s="13"/>
      <c r="I80" s="13">
        <f t="shared" si="2"/>
        <v>0</v>
      </c>
      <c r="J80" s="13"/>
      <c r="K80" s="13">
        <v>0</v>
      </c>
      <c r="L80" s="13"/>
      <c r="M80" s="13">
        <v>-89840301</v>
      </c>
      <c r="N80" s="13"/>
      <c r="O80" s="13">
        <v>0</v>
      </c>
      <c r="P80" s="13"/>
      <c r="Q80" s="13">
        <f t="shared" si="3"/>
        <v>-89840301</v>
      </c>
      <c r="R80" s="111"/>
      <c r="S80" s="111"/>
    </row>
    <row r="81" spans="1:19" ht="21.75">
      <c r="A81" s="111" t="s">
        <v>238</v>
      </c>
      <c r="B81" s="128"/>
      <c r="C81" s="13">
        <v>0</v>
      </c>
      <c r="D81" s="13"/>
      <c r="E81" s="13">
        <v>0</v>
      </c>
      <c r="F81" s="13"/>
      <c r="G81" s="13">
        <v>0</v>
      </c>
      <c r="H81" s="13"/>
      <c r="I81" s="13">
        <f t="shared" si="2"/>
        <v>0</v>
      </c>
      <c r="J81" s="13"/>
      <c r="K81" s="13">
        <v>278000</v>
      </c>
      <c r="L81" s="13"/>
      <c r="M81" s="13">
        <v>332228763</v>
      </c>
      <c r="N81" s="13"/>
      <c r="O81" s="13">
        <v>45870000</v>
      </c>
      <c r="P81" s="13"/>
      <c r="Q81" s="13">
        <f t="shared" si="3"/>
        <v>378098763</v>
      </c>
      <c r="R81" s="111"/>
      <c r="S81" s="111"/>
    </row>
    <row r="82" spans="1:19" ht="21.75">
      <c r="A82" s="111" t="s">
        <v>571</v>
      </c>
      <c r="B82" s="128"/>
      <c r="C82" s="13">
        <v>2588000</v>
      </c>
      <c r="D82" s="13"/>
      <c r="E82" s="13">
        <v>2196452700</v>
      </c>
      <c r="F82" s="13"/>
      <c r="G82" s="13">
        <v>-1695954656</v>
      </c>
      <c r="H82" s="13"/>
      <c r="I82" s="13">
        <f t="shared" si="2"/>
        <v>500498044</v>
      </c>
      <c r="J82" s="13"/>
      <c r="K82" s="13">
        <v>0</v>
      </c>
      <c r="L82" s="13"/>
      <c r="M82" s="13">
        <v>3901210390</v>
      </c>
      <c r="N82" s="13"/>
      <c r="O82" s="13">
        <v>-3401788656</v>
      </c>
      <c r="P82" s="13"/>
      <c r="Q82" s="13">
        <f t="shared" si="3"/>
        <v>499421734</v>
      </c>
      <c r="R82" s="111"/>
      <c r="S82" s="111"/>
    </row>
    <row r="83" spans="1:19" ht="22.5" customHeight="1">
      <c r="A83" s="111" t="s">
        <v>174</v>
      </c>
      <c r="B83" s="128"/>
      <c r="C83" s="13">
        <v>0</v>
      </c>
      <c r="D83" s="13"/>
      <c r="E83" s="13">
        <v>0</v>
      </c>
      <c r="F83" s="13"/>
      <c r="G83" s="13">
        <v>0</v>
      </c>
      <c r="H83" s="13"/>
      <c r="I83" s="13">
        <f t="shared" si="2"/>
        <v>0</v>
      </c>
      <c r="J83" s="13"/>
      <c r="K83" s="13">
        <v>237000</v>
      </c>
      <c r="L83" s="13"/>
      <c r="M83" s="13">
        <v>-140192312</v>
      </c>
      <c r="N83" s="13"/>
      <c r="O83" s="13">
        <v>125373000</v>
      </c>
      <c r="P83" s="13"/>
      <c r="Q83" s="13">
        <f t="shared" si="3"/>
        <v>-14819312</v>
      </c>
      <c r="R83" s="111"/>
      <c r="S83" s="111"/>
    </row>
    <row r="84" spans="1:19" ht="21.75">
      <c r="A84" s="111" t="s">
        <v>196</v>
      </c>
      <c r="B84" s="128"/>
      <c r="C84" s="13">
        <v>0</v>
      </c>
      <c r="D84" s="13"/>
      <c r="E84" s="13">
        <v>0</v>
      </c>
      <c r="F84" s="13"/>
      <c r="G84" s="13">
        <v>0</v>
      </c>
      <c r="H84" s="13"/>
      <c r="I84" s="13">
        <f t="shared" si="2"/>
        <v>0</v>
      </c>
      <c r="J84" s="13"/>
      <c r="K84" s="13">
        <v>71</v>
      </c>
      <c r="L84" s="13"/>
      <c r="M84" s="13">
        <v>10151575358</v>
      </c>
      <c r="N84" s="13"/>
      <c r="O84" s="13">
        <v>-10824479611</v>
      </c>
      <c r="P84" s="13"/>
      <c r="Q84" s="13">
        <f t="shared" si="3"/>
        <v>-672904253</v>
      </c>
      <c r="R84" s="111"/>
      <c r="S84" s="111"/>
    </row>
    <row r="85" spans="1:19" ht="18.75" customHeight="1">
      <c r="A85" s="111" t="s">
        <v>240</v>
      </c>
      <c r="B85" s="128"/>
      <c r="C85" s="13">
        <v>0</v>
      </c>
      <c r="D85" s="13"/>
      <c r="E85" s="13">
        <v>0</v>
      </c>
      <c r="F85" s="13"/>
      <c r="G85" s="13">
        <v>0</v>
      </c>
      <c r="H85" s="13"/>
      <c r="I85" s="13">
        <f t="shared" si="2"/>
        <v>0</v>
      </c>
      <c r="J85" s="13"/>
      <c r="K85" s="13">
        <v>107000</v>
      </c>
      <c r="L85" s="13"/>
      <c r="M85" s="13">
        <v>-39493327</v>
      </c>
      <c r="N85" s="13"/>
      <c r="O85" s="13">
        <v>50290000</v>
      </c>
      <c r="P85" s="13"/>
      <c r="Q85" s="13">
        <f t="shared" si="3"/>
        <v>10796673</v>
      </c>
      <c r="R85" s="111"/>
      <c r="S85" s="111"/>
    </row>
    <row r="86" spans="1:19" s="13" customFormat="1" ht="21.75">
      <c r="A86" s="111" t="s">
        <v>366</v>
      </c>
      <c r="B86" s="128"/>
      <c r="C86" s="13">
        <v>0</v>
      </c>
      <c r="E86" s="13">
        <v>0</v>
      </c>
      <c r="G86" s="13">
        <v>0</v>
      </c>
      <c r="I86" s="13">
        <f t="shared" si="2"/>
        <v>0</v>
      </c>
      <c r="K86" s="13">
        <v>0</v>
      </c>
      <c r="M86" s="13">
        <v>-529506026</v>
      </c>
      <c r="O86" s="13">
        <v>0</v>
      </c>
      <c r="Q86" s="13">
        <f t="shared" si="3"/>
        <v>-529506026</v>
      </c>
      <c r="R86" s="111"/>
      <c r="S86" s="111"/>
    </row>
    <row r="87" spans="1:19" s="13" customFormat="1" ht="21.75">
      <c r="A87" s="111" t="s">
        <v>375</v>
      </c>
      <c r="B87" s="128"/>
      <c r="C87" s="13">
        <v>0</v>
      </c>
      <c r="E87" s="13">
        <v>0</v>
      </c>
      <c r="G87" s="13">
        <v>0</v>
      </c>
      <c r="I87" s="13">
        <f t="shared" si="2"/>
        <v>0</v>
      </c>
      <c r="K87" s="13">
        <v>0</v>
      </c>
      <c r="M87" s="13">
        <v>-57399139</v>
      </c>
      <c r="O87" s="13">
        <v>0</v>
      </c>
      <c r="Q87" s="13">
        <f t="shared" si="3"/>
        <v>-57399139</v>
      </c>
      <c r="R87" s="111"/>
      <c r="S87" s="111"/>
    </row>
    <row r="88" spans="1:19" s="13" customFormat="1" ht="21.75">
      <c r="A88" s="111" t="s">
        <v>278</v>
      </c>
      <c r="B88" s="128"/>
      <c r="C88" s="13">
        <v>0</v>
      </c>
      <c r="E88" s="13">
        <v>0</v>
      </c>
      <c r="G88" s="13">
        <v>0</v>
      </c>
      <c r="I88" s="13">
        <f t="shared" si="2"/>
        <v>0</v>
      </c>
      <c r="K88" s="13">
        <v>10000</v>
      </c>
      <c r="M88" s="13">
        <v>60744968</v>
      </c>
      <c r="O88" s="13">
        <v>-54681094</v>
      </c>
      <c r="Q88" s="13">
        <f t="shared" si="3"/>
        <v>6063874</v>
      </c>
      <c r="R88" s="111"/>
      <c r="S88" s="111"/>
    </row>
    <row r="89" spans="1:19" s="13" customFormat="1" ht="21.75">
      <c r="A89" s="111" t="s">
        <v>254</v>
      </c>
      <c r="B89" s="128"/>
      <c r="C89" s="13">
        <v>0</v>
      </c>
      <c r="E89" s="13">
        <v>0</v>
      </c>
      <c r="G89" s="13">
        <v>0</v>
      </c>
      <c r="I89" s="13">
        <f t="shared" si="2"/>
        <v>0</v>
      </c>
      <c r="K89" s="13">
        <v>100000</v>
      </c>
      <c r="M89" s="13">
        <v>-137947332</v>
      </c>
      <c r="O89" s="13">
        <v>10100000</v>
      </c>
      <c r="Q89" s="13">
        <f t="shared" si="3"/>
        <v>-127847332</v>
      </c>
      <c r="R89" s="111"/>
      <c r="S89" s="111"/>
    </row>
    <row r="90" spans="1:19" s="13" customFormat="1" ht="21.75">
      <c r="A90" s="111" t="s">
        <v>353</v>
      </c>
      <c r="B90" s="128"/>
      <c r="C90" s="13">
        <v>0</v>
      </c>
      <c r="E90" s="13">
        <v>0</v>
      </c>
      <c r="G90" s="13">
        <v>0</v>
      </c>
      <c r="I90" s="13">
        <f t="shared" si="2"/>
        <v>0</v>
      </c>
      <c r="K90" s="13">
        <v>0</v>
      </c>
      <c r="M90" s="13">
        <v>-41482221</v>
      </c>
      <c r="O90" s="13">
        <v>0</v>
      </c>
      <c r="Q90" s="13">
        <f t="shared" si="3"/>
        <v>-41482221</v>
      </c>
      <c r="R90" s="111"/>
      <c r="S90" s="111"/>
    </row>
    <row r="91" spans="1:19" s="13" customFormat="1" ht="21.75">
      <c r="A91" s="111" t="s">
        <v>229</v>
      </c>
      <c r="B91" s="128"/>
      <c r="C91" s="13">
        <v>0</v>
      </c>
      <c r="E91" s="13">
        <v>0</v>
      </c>
      <c r="G91" s="13">
        <v>0</v>
      </c>
      <c r="I91" s="13">
        <f t="shared" si="2"/>
        <v>0</v>
      </c>
      <c r="K91" s="13">
        <v>369000</v>
      </c>
      <c r="M91" s="13">
        <v>393473671</v>
      </c>
      <c r="O91" s="13">
        <v>-381490487</v>
      </c>
      <c r="Q91" s="13">
        <f t="shared" si="3"/>
        <v>11983184</v>
      </c>
      <c r="R91" s="111"/>
      <c r="S91" s="111"/>
    </row>
    <row r="92" spans="1:19" s="13" customFormat="1" ht="21.75">
      <c r="A92" s="111" t="s">
        <v>303</v>
      </c>
      <c r="B92" s="128"/>
      <c r="C92" s="13">
        <v>0</v>
      </c>
      <c r="E92" s="13">
        <v>0</v>
      </c>
      <c r="G92" s="13">
        <v>0</v>
      </c>
      <c r="I92" s="13">
        <f t="shared" si="2"/>
        <v>0</v>
      </c>
      <c r="K92" s="13">
        <v>750000</v>
      </c>
      <c r="M92" s="13">
        <v>457324844</v>
      </c>
      <c r="O92" s="13">
        <v>-511485438</v>
      </c>
      <c r="Q92" s="13">
        <f t="shared" si="3"/>
        <v>-54160594</v>
      </c>
      <c r="R92" s="111"/>
      <c r="S92" s="111"/>
    </row>
    <row r="93" spans="1:19" s="13" customFormat="1" ht="21.75">
      <c r="A93" s="111" t="s">
        <v>212</v>
      </c>
      <c r="B93" s="128"/>
      <c r="C93" s="13">
        <v>0</v>
      </c>
      <c r="E93" s="13">
        <v>0</v>
      </c>
      <c r="G93" s="13">
        <v>0</v>
      </c>
      <c r="I93" s="13">
        <f t="shared" si="2"/>
        <v>0</v>
      </c>
      <c r="K93" s="13">
        <v>33737000</v>
      </c>
      <c r="M93" s="13">
        <v>-33638727691</v>
      </c>
      <c r="O93" s="13">
        <v>21355521000</v>
      </c>
      <c r="Q93" s="13">
        <f t="shared" si="3"/>
        <v>-12283206691</v>
      </c>
      <c r="R93" s="111"/>
      <c r="S93" s="111"/>
    </row>
    <row r="94" spans="1:19" s="13" customFormat="1" ht="21.75">
      <c r="A94" s="111" t="s">
        <v>279</v>
      </c>
      <c r="B94" s="128"/>
      <c r="C94" s="13">
        <v>0</v>
      </c>
      <c r="E94" s="13">
        <v>0</v>
      </c>
      <c r="G94" s="13">
        <v>0</v>
      </c>
      <c r="I94" s="13">
        <f t="shared" si="2"/>
        <v>0</v>
      </c>
      <c r="K94" s="13">
        <v>957000</v>
      </c>
      <c r="M94" s="13">
        <v>2072457255</v>
      </c>
      <c r="O94" s="13">
        <v>-881348087</v>
      </c>
      <c r="Q94" s="13">
        <f t="shared" si="3"/>
        <v>1191109168</v>
      </c>
      <c r="R94" s="111"/>
      <c r="S94" s="111"/>
    </row>
    <row r="95" spans="1:19" s="13" customFormat="1" ht="21.75">
      <c r="A95" s="111" t="s">
        <v>386</v>
      </c>
      <c r="B95" s="128"/>
      <c r="C95" s="13">
        <v>0</v>
      </c>
      <c r="E95" s="13">
        <v>0</v>
      </c>
      <c r="G95" s="13">
        <v>0</v>
      </c>
      <c r="I95" s="13">
        <f t="shared" si="2"/>
        <v>0</v>
      </c>
      <c r="K95" s="13">
        <v>0</v>
      </c>
      <c r="M95" s="13">
        <v>40365850</v>
      </c>
      <c r="O95" s="13">
        <v>0</v>
      </c>
      <c r="Q95" s="13">
        <f t="shared" si="3"/>
        <v>40365850</v>
      </c>
      <c r="R95" s="111"/>
      <c r="S95" s="111"/>
    </row>
    <row r="96" spans="1:19" s="13" customFormat="1" ht="21.75">
      <c r="A96" s="111" t="s">
        <v>266</v>
      </c>
      <c r="B96" s="128"/>
      <c r="C96" s="13">
        <v>0</v>
      </c>
      <c r="E96" s="13">
        <v>0</v>
      </c>
      <c r="G96" s="13">
        <v>0</v>
      </c>
      <c r="I96" s="13">
        <f t="shared" si="2"/>
        <v>0</v>
      </c>
      <c r="K96" s="13">
        <v>692000</v>
      </c>
      <c r="M96" s="13">
        <v>878767892</v>
      </c>
      <c r="O96" s="13">
        <v>-890503381</v>
      </c>
      <c r="Q96" s="13">
        <f t="shared" si="3"/>
        <v>-11735489</v>
      </c>
      <c r="R96" s="111"/>
      <c r="S96" s="111"/>
    </row>
    <row r="97" spans="1:19" s="13" customFormat="1" ht="21.75">
      <c r="A97" s="111" t="s">
        <v>290</v>
      </c>
      <c r="B97" s="128"/>
      <c r="C97" s="13">
        <v>0</v>
      </c>
      <c r="E97" s="13">
        <v>0</v>
      </c>
      <c r="G97" s="13">
        <v>0</v>
      </c>
      <c r="I97" s="13">
        <f t="shared" si="2"/>
        <v>0</v>
      </c>
      <c r="K97" s="13">
        <v>110000</v>
      </c>
      <c r="M97" s="13">
        <v>-2107006</v>
      </c>
      <c r="O97" s="13">
        <v>22550000</v>
      </c>
      <c r="Q97" s="13">
        <f t="shared" si="3"/>
        <v>20442994</v>
      </c>
      <c r="R97" s="111"/>
      <c r="S97" s="111"/>
    </row>
    <row r="98" spans="1:19" s="13" customFormat="1" ht="21.75">
      <c r="A98" s="111" t="s">
        <v>246</v>
      </c>
      <c r="B98" s="128"/>
      <c r="C98" s="13">
        <v>0</v>
      </c>
      <c r="E98" s="13">
        <v>0</v>
      </c>
      <c r="G98" s="13">
        <v>0</v>
      </c>
      <c r="I98" s="13">
        <f t="shared" si="2"/>
        <v>0</v>
      </c>
      <c r="K98" s="13">
        <v>1152000</v>
      </c>
      <c r="M98" s="13">
        <v>-196295168</v>
      </c>
      <c r="O98" s="13">
        <v>274176000</v>
      </c>
      <c r="Q98" s="13">
        <f t="shared" si="3"/>
        <v>77880832</v>
      </c>
      <c r="R98" s="111"/>
      <c r="S98" s="111"/>
    </row>
    <row r="99" spans="1:19" s="13" customFormat="1" ht="21.75">
      <c r="A99" s="111" t="s">
        <v>164</v>
      </c>
      <c r="B99" s="128"/>
      <c r="C99" s="13">
        <v>0</v>
      </c>
      <c r="E99" s="13">
        <v>0</v>
      </c>
      <c r="G99" s="13">
        <v>0</v>
      </c>
      <c r="I99" s="13">
        <f t="shared" si="2"/>
        <v>0</v>
      </c>
      <c r="K99" s="13">
        <v>551000</v>
      </c>
      <c r="M99" s="13">
        <v>-130117087</v>
      </c>
      <c r="O99" s="13">
        <v>-1298732860</v>
      </c>
      <c r="Q99" s="13">
        <f t="shared" si="3"/>
        <v>-1428849947</v>
      </c>
      <c r="R99" s="111"/>
      <c r="S99" s="111"/>
    </row>
    <row r="100" spans="1:19" s="13" customFormat="1" ht="21.75">
      <c r="A100" s="111" t="s">
        <v>259</v>
      </c>
      <c r="B100" s="128"/>
      <c r="C100" s="13">
        <v>0</v>
      </c>
      <c r="E100" s="13">
        <v>0</v>
      </c>
      <c r="G100" s="13">
        <v>0</v>
      </c>
      <c r="I100" s="13">
        <f t="shared" si="2"/>
        <v>0</v>
      </c>
      <c r="K100" s="13">
        <v>331000</v>
      </c>
      <c r="M100" s="13">
        <v>-76804241</v>
      </c>
      <c r="O100" s="13">
        <v>83081000</v>
      </c>
      <c r="Q100" s="13">
        <f t="shared" si="3"/>
        <v>6276759</v>
      </c>
      <c r="R100" s="111"/>
      <c r="S100" s="111"/>
    </row>
    <row r="101" spans="1:19" s="13" customFormat="1" ht="21.75">
      <c r="A101" s="111" t="s">
        <v>247</v>
      </c>
      <c r="B101" s="128"/>
      <c r="C101" s="13">
        <v>0</v>
      </c>
      <c r="E101" s="13">
        <v>0</v>
      </c>
      <c r="G101" s="13">
        <v>0</v>
      </c>
      <c r="I101" s="13">
        <f t="shared" si="2"/>
        <v>0</v>
      </c>
      <c r="K101" s="13">
        <v>19000</v>
      </c>
      <c r="M101" s="13">
        <v>766405651</v>
      </c>
      <c r="O101" s="13">
        <v>-741944869</v>
      </c>
      <c r="Q101" s="13">
        <f t="shared" si="3"/>
        <v>24460782</v>
      </c>
      <c r="R101" s="111"/>
      <c r="S101" s="111"/>
    </row>
    <row r="102" spans="1:19" s="13" customFormat="1" ht="21.75">
      <c r="A102" s="111" t="s">
        <v>180</v>
      </c>
      <c r="B102" s="128"/>
      <c r="C102" s="13">
        <v>0</v>
      </c>
      <c r="E102" s="13">
        <v>0</v>
      </c>
      <c r="G102" s="13">
        <v>0</v>
      </c>
      <c r="I102" s="13">
        <f t="shared" si="2"/>
        <v>0</v>
      </c>
      <c r="K102" s="13">
        <v>1925000</v>
      </c>
      <c r="M102" s="13">
        <v>-551044537</v>
      </c>
      <c r="O102" s="13">
        <v>331100000</v>
      </c>
      <c r="Q102" s="13">
        <f t="shared" si="3"/>
        <v>-219944537</v>
      </c>
      <c r="R102" s="111"/>
      <c r="S102" s="111"/>
    </row>
    <row r="103" spans="1:19" s="13" customFormat="1" ht="21.75">
      <c r="A103" s="111" t="s">
        <v>148</v>
      </c>
      <c r="B103" s="128"/>
      <c r="C103" s="13">
        <v>0</v>
      </c>
      <c r="E103" s="13">
        <v>0</v>
      </c>
      <c r="G103" s="13">
        <v>0</v>
      </c>
      <c r="I103" s="13">
        <f t="shared" si="2"/>
        <v>0</v>
      </c>
      <c r="K103" s="13">
        <v>1535000</v>
      </c>
      <c r="M103" s="13">
        <v>-265195242</v>
      </c>
      <c r="O103" s="13">
        <v>248670000</v>
      </c>
      <c r="Q103" s="13">
        <f t="shared" si="3"/>
        <v>-16525242</v>
      </c>
      <c r="R103" s="111"/>
      <c r="S103" s="111"/>
    </row>
    <row r="104" spans="1:19" s="13" customFormat="1" ht="21.75">
      <c r="A104" s="111" t="s">
        <v>150</v>
      </c>
      <c r="B104" s="128"/>
      <c r="C104" s="13">
        <v>0</v>
      </c>
      <c r="E104" s="13">
        <v>0</v>
      </c>
      <c r="G104" s="13">
        <v>0</v>
      </c>
      <c r="I104" s="13">
        <f t="shared" si="2"/>
        <v>0</v>
      </c>
      <c r="K104" s="13">
        <v>3638000</v>
      </c>
      <c r="M104" s="13">
        <v>-725910554</v>
      </c>
      <c r="O104" s="13">
        <v>665754000</v>
      </c>
      <c r="Q104" s="13">
        <f t="shared" si="3"/>
        <v>-60156554</v>
      </c>
      <c r="R104" s="111"/>
      <c r="S104" s="111"/>
    </row>
    <row r="105" spans="1:19" s="13" customFormat="1" ht="21.75">
      <c r="A105" s="111" t="s">
        <v>149</v>
      </c>
      <c r="B105" s="128"/>
      <c r="C105" s="13">
        <v>0</v>
      </c>
      <c r="E105" s="13">
        <v>0</v>
      </c>
      <c r="G105" s="13">
        <v>0</v>
      </c>
      <c r="I105" s="13">
        <f t="shared" si="2"/>
        <v>0</v>
      </c>
      <c r="K105" s="13">
        <v>2852000</v>
      </c>
      <c r="M105" s="13">
        <v>-366490491</v>
      </c>
      <c r="O105" s="13">
        <v>425150555</v>
      </c>
      <c r="Q105" s="13">
        <f t="shared" si="3"/>
        <v>58660064</v>
      </c>
      <c r="R105" s="111"/>
      <c r="S105" s="111"/>
    </row>
    <row r="106" spans="1:19" s="13" customFormat="1" ht="21.75">
      <c r="A106" s="111" t="s">
        <v>195</v>
      </c>
      <c r="B106" s="128"/>
      <c r="C106" s="13">
        <v>0</v>
      </c>
      <c r="E106" s="13">
        <v>0</v>
      </c>
      <c r="G106" s="13">
        <v>0</v>
      </c>
      <c r="I106" s="13">
        <f t="shared" si="2"/>
        <v>0</v>
      </c>
      <c r="K106" s="13">
        <v>452000</v>
      </c>
      <c r="M106" s="13">
        <v>1104700265</v>
      </c>
      <c r="O106" s="13">
        <v>-1167797062</v>
      </c>
      <c r="Q106" s="13">
        <f t="shared" si="3"/>
        <v>-63096797</v>
      </c>
      <c r="R106" s="111"/>
      <c r="S106" s="111"/>
    </row>
    <row r="107" spans="1:19" s="13" customFormat="1" ht="21.75">
      <c r="A107" s="111" t="s">
        <v>265</v>
      </c>
      <c r="B107" s="128"/>
      <c r="C107" s="13">
        <v>0</v>
      </c>
      <c r="E107" s="13">
        <v>0</v>
      </c>
      <c r="G107" s="13">
        <v>0</v>
      </c>
      <c r="I107" s="13">
        <f t="shared" si="2"/>
        <v>0</v>
      </c>
      <c r="K107" s="13">
        <v>808000</v>
      </c>
      <c r="M107" s="13">
        <v>-657685117</v>
      </c>
      <c r="O107" s="13">
        <v>509040000</v>
      </c>
      <c r="Q107" s="13">
        <f t="shared" si="3"/>
        <v>-148645117</v>
      </c>
      <c r="R107" s="111"/>
      <c r="S107" s="111"/>
    </row>
    <row r="108" spans="1:19" s="13" customFormat="1" ht="21.75">
      <c r="A108" s="111" t="s">
        <v>199</v>
      </c>
      <c r="B108" s="128"/>
      <c r="C108" s="13">
        <v>0</v>
      </c>
      <c r="E108" s="13">
        <v>0</v>
      </c>
      <c r="G108" s="13">
        <v>0</v>
      </c>
      <c r="I108" s="13">
        <f t="shared" si="2"/>
        <v>0</v>
      </c>
      <c r="K108" s="13">
        <v>18777000</v>
      </c>
      <c r="M108" s="13">
        <v>7991968130</v>
      </c>
      <c r="O108" s="13">
        <v>-7937632523</v>
      </c>
      <c r="Q108" s="13">
        <f t="shared" si="3"/>
        <v>54335607</v>
      </c>
      <c r="R108" s="111"/>
      <c r="S108" s="111"/>
    </row>
    <row r="109" spans="1:19" s="13" customFormat="1" ht="21.75">
      <c r="A109" s="111" t="s">
        <v>669</v>
      </c>
      <c r="B109" s="128"/>
      <c r="C109" s="13">
        <v>4000</v>
      </c>
      <c r="E109" s="13">
        <v>110140875</v>
      </c>
      <c r="G109" s="13">
        <v>-50613359</v>
      </c>
      <c r="I109" s="13">
        <f t="shared" si="2"/>
        <v>59527516</v>
      </c>
      <c r="K109" s="13">
        <v>0</v>
      </c>
      <c r="M109" s="13">
        <v>155074813</v>
      </c>
      <c r="O109" s="13">
        <v>-95581359</v>
      </c>
      <c r="Q109" s="13">
        <f t="shared" si="3"/>
        <v>59493454</v>
      </c>
      <c r="R109" s="111"/>
      <c r="S109" s="111"/>
    </row>
    <row r="110" spans="1:19" s="13" customFormat="1" ht="21.75">
      <c r="A110" s="111" t="s">
        <v>683</v>
      </c>
      <c r="B110" s="128"/>
      <c r="C110" s="13">
        <v>0</v>
      </c>
      <c r="E110" s="13">
        <v>0</v>
      </c>
      <c r="G110" s="13">
        <v>0</v>
      </c>
      <c r="I110" s="13">
        <f t="shared" si="2"/>
        <v>0</v>
      </c>
      <c r="K110" s="13">
        <v>-5492000</v>
      </c>
      <c r="M110" s="13">
        <v>2105594869</v>
      </c>
      <c r="O110" s="13">
        <v>-2107191000</v>
      </c>
      <c r="Q110" s="13">
        <f t="shared" si="3"/>
        <v>-1596131</v>
      </c>
      <c r="R110" s="111"/>
      <c r="S110" s="111"/>
    </row>
    <row r="111" spans="1:19" s="13" customFormat="1" ht="21.75">
      <c r="A111" s="111" t="s">
        <v>573</v>
      </c>
      <c r="B111" s="128"/>
      <c r="C111" s="13">
        <v>53000</v>
      </c>
      <c r="E111" s="13">
        <v>62056800</v>
      </c>
      <c r="G111" s="13">
        <v>-44778540</v>
      </c>
      <c r="I111" s="13">
        <f t="shared" si="2"/>
        <v>17278260</v>
      </c>
      <c r="K111" s="13">
        <v>0</v>
      </c>
      <c r="M111" s="13">
        <v>89341127</v>
      </c>
      <c r="O111" s="13">
        <v>-72083540</v>
      </c>
      <c r="Q111" s="13">
        <f t="shared" si="3"/>
        <v>17257587</v>
      </c>
      <c r="R111" s="111"/>
      <c r="S111" s="111"/>
    </row>
    <row r="112" spans="1:19" s="13" customFormat="1" ht="21.75">
      <c r="A112" s="111" t="s">
        <v>179</v>
      </c>
      <c r="B112" s="128"/>
      <c r="C112" s="13">
        <v>0</v>
      </c>
      <c r="E112" s="13">
        <v>0</v>
      </c>
      <c r="G112" s="13">
        <v>0</v>
      </c>
      <c r="I112" s="13">
        <f t="shared" si="2"/>
        <v>0</v>
      </c>
      <c r="K112" s="13">
        <v>51</v>
      </c>
      <c r="M112" s="13">
        <v>398178354</v>
      </c>
      <c r="O112" s="13">
        <v>-425935777</v>
      </c>
      <c r="Q112" s="13">
        <f t="shared" si="3"/>
        <v>-27757423</v>
      </c>
      <c r="R112" s="111"/>
      <c r="S112" s="111"/>
    </row>
    <row r="113" spans="1:19" s="13" customFormat="1" ht="21.75">
      <c r="A113" s="111" t="s">
        <v>169</v>
      </c>
      <c r="B113" s="128"/>
      <c r="C113" s="13">
        <v>0</v>
      </c>
      <c r="E113" s="13">
        <v>0</v>
      </c>
      <c r="G113" s="13">
        <v>0</v>
      </c>
      <c r="I113" s="13">
        <f t="shared" si="2"/>
        <v>0</v>
      </c>
      <c r="K113" s="13">
        <v>10</v>
      </c>
      <c r="M113" s="13">
        <v>89804370</v>
      </c>
      <c r="O113" s="13">
        <v>-106484709</v>
      </c>
      <c r="Q113" s="13">
        <f t="shared" si="3"/>
        <v>-16680339</v>
      </c>
      <c r="R113" s="111"/>
      <c r="S113" s="111"/>
    </row>
    <row r="114" spans="1:19" s="13" customFormat="1" ht="21.75">
      <c r="A114" s="111" t="s">
        <v>627</v>
      </c>
      <c r="B114" s="128"/>
      <c r="C114" s="13">
        <v>28280</v>
      </c>
      <c r="E114" s="13">
        <v>27845220</v>
      </c>
      <c r="G114" s="13">
        <v>61428146</v>
      </c>
      <c r="I114" s="13">
        <f t="shared" si="2"/>
        <v>89273366</v>
      </c>
      <c r="K114" s="13">
        <v>8280</v>
      </c>
      <c r="M114" s="13">
        <v>114379621</v>
      </c>
      <c r="O114" s="13">
        <v>-25171854</v>
      </c>
      <c r="Q114" s="13">
        <f t="shared" si="3"/>
        <v>89207767</v>
      </c>
      <c r="R114" s="111"/>
      <c r="S114" s="111"/>
    </row>
    <row r="115" spans="1:19" s="13" customFormat="1" ht="21.75">
      <c r="A115" s="111" t="s">
        <v>600</v>
      </c>
      <c r="B115" s="128"/>
      <c r="C115" s="13">
        <v>11000</v>
      </c>
      <c r="E115" s="13">
        <v>2685150</v>
      </c>
      <c r="G115" s="13">
        <v>-1704740</v>
      </c>
      <c r="I115" s="13">
        <f t="shared" si="2"/>
        <v>980410</v>
      </c>
      <c r="K115" s="13">
        <v>0</v>
      </c>
      <c r="M115" s="13">
        <v>4608694</v>
      </c>
      <c r="O115" s="13">
        <v>-3629740</v>
      </c>
      <c r="Q115" s="13">
        <f t="shared" si="3"/>
        <v>978954</v>
      </c>
      <c r="R115" s="111"/>
      <c r="S115" s="111"/>
    </row>
    <row r="116" spans="1:19" s="13" customFormat="1" ht="21.75">
      <c r="A116" s="111" t="s">
        <v>665</v>
      </c>
      <c r="B116" s="128"/>
      <c r="C116" s="13">
        <v>417000</v>
      </c>
      <c r="E116" s="13">
        <v>27136175625</v>
      </c>
      <c r="G116" s="13">
        <v>-22712511279</v>
      </c>
      <c r="I116" s="13">
        <f t="shared" si="2"/>
        <v>4423664346</v>
      </c>
      <c r="K116" s="13">
        <v>0</v>
      </c>
      <c r="M116" s="13">
        <v>44077086238</v>
      </c>
      <c r="O116" s="13">
        <v>-39666264279</v>
      </c>
      <c r="Q116" s="13">
        <f t="shared" si="3"/>
        <v>4410821959</v>
      </c>
      <c r="R116" s="111"/>
      <c r="S116" s="111"/>
    </row>
    <row r="117" spans="1:19" s="13" customFormat="1" ht="21.75">
      <c r="A117" s="111" t="s">
        <v>661</v>
      </c>
      <c r="B117" s="128"/>
      <c r="C117" s="13">
        <v>4466000</v>
      </c>
      <c r="E117" s="13">
        <v>1192644180</v>
      </c>
      <c r="G117" s="13">
        <v>-930156064</v>
      </c>
      <c r="I117" s="13">
        <f t="shared" si="2"/>
        <v>262488116</v>
      </c>
      <c r="K117" s="13">
        <v>0</v>
      </c>
      <c r="M117" s="13">
        <v>1989237443</v>
      </c>
      <c r="O117" s="13">
        <v>-1727353064</v>
      </c>
      <c r="Q117" s="13">
        <f t="shared" si="3"/>
        <v>261884379</v>
      </c>
      <c r="R117" s="111"/>
      <c r="S117" s="111"/>
    </row>
    <row r="118" spans="1:19" s="13" customFormat="1" ht="21.75">
      <c r="A118" s="111" t="s">
        <v>590</v>
      </c>
      <c r="B118" s="128"/>
      <c r="C118" s="13">
        <v>54915300</v>
      </c>
      <c r="E118" s="13">
        <v>12636934976</v>
      </c>
      <c r="G118" s="13">
        <v>-7314303276</v>
      </c>
      <c r="I118" s="13">
        <f t="shared" si="2"/>
        <v>5322631700</v>
      </c>
      <c r="K118" s="13">
        <v>3831300</v>
      </c>
      <c r="M118" s="13">
        <v>22303651024</v>
      </c>
      <c r="O118" s="13">
        <v>-16988347276</v>
      </c>
      <c r="Q118" s="13">
        <f t="shared" si="3"/>
        <v>5315303748</v>
      </c>
      <c r="R118" s="111"/>
      <c r="S118" s="111"/>
    </row>
    <row r="119" spans="1:19" s="13" customFormat="1" ht="21.75">
      <c r="A119" s="111" t="s">
        <v>447</v>
      </c>
      <c r="B119" s="128"/>
      <c r="C119" s="13">
        <v>0</v>
      </c>
      <c r="E119" s="13">
        <v>0</v>
      </c>
      <c r="G119" s="13">
        <v>0</v>
      </c>
      <c r="I119" s="13">
        <f t="shared" si="2"/>
        <v>0</v>
      </c>
      <c r="K119" s="13">
        <v>0</v>
      </c>
      <c r="M119" s="13">
        <v>-2711073</v>
      </c>
      <c r="O119" s="13">
        <v>0</v>
      </c>
      <c r="Q119" s="13">
        <f t="shared" si="3"/>
        <v>-2711073</v>
      </c>
      <c r="R119" s="111"/>
      <c r="S119" s="111"/>
    </row>
    <row r="120" spans="1:19" s="13" customFormat="1" ht="21.75">
      <c r="A120" s="111" t="s">
        <v>403</v>
      </c>
      <c r="B120" s="128"/>
      <c r="C120" s="13">
        <v>0</v>
      </c>
      <c r="E120" s="13">
        <v>0</v>
      </c>
      <c r="G120" s="13">
        <v>0</v>
      </c>
      <c r="I120" s="13">
        <f t="shared" si="2"/>
        <v>0</v>
      </c>
      <c r="K120" s="13">
        <v>0</v>
      </c>
      <c r="M120" s="13">
        <v>-69285176</v>
      </c>
      <c r="O120" s="13">
        <v>0</v>
      </c>
      <c r="Q120" s="13">
        <f t="shared" si="3"/>
        <v>-69285176</v>
      </c>
      <c r="R120" s="111"/>
      <c r="S120" s="111"/>
    </row>
    <row r="121" spans="1:19" s="13" customFormat="1" ht="21.75">
      <c r="A121" s="111" t="s">
        <v>633</v>
      </c>
      <c r="B121" s="128"/>
      <c r="C121" s="13">
        <v>1083600</v>
      </c>
      <c r="E121" s="13">
        <v>1034617979</v>
      </c>
      <c r="G121" s="13">
        <v>-527328835</v>
      </c>
      <c r="I121" s="13">
        <f t="shared" si="2"/>
        <v>507289144</v>
      </c>
      <c r="K121" s="13">
        <v>243600</v>
      </c>
      <c r="M121" s="13">
        <v>2205386507</v>
      </c>
      <c r="O121" s="13">
        <v>-1698984835</v>
      </c>
      <c r="Q121" s="13">
        <f t="shared" si="3"/>
        <v>506401672</v>
      </c>
      <c r="R121" s="111"/>
      <c r="S121" s="111"/>
    </row>
    <row r="122" spans="1:19" s="13" customFormat="1" ht="21.75">
      <c r="A122" s="111" t="s">
        <v>586</v>
      </c>
      <c r="B122" s="128"/>
      <c r="C122" s="13">
        <v>483750</v>
      </c>
      <c r="E122" s="13">
        <v>88886073</v>
      </c>
      <c r="G122" s="13">
        <v>-21454976</v>
      </c>
      <c r="I122" s="13">
        <f t="shared" si="2"/>
        <v>67431097</v>
      </c>
      <c r="K122" s="13">
        <v>112750</v>
      </c>
      <c r="M122" s="13">
        <v>231745246</v>
      </c>
      <c r="O122" s="13">
        <v>-168061278</v>
      </c>
      <c r="Q122" s="13">
        <f t="shared" si="3"/>
        <v>63683968</v>
      </c>
      <c r="R122" s="111"/>
      <c r="S122" s="111"/>
    </row>
    <row r="123" spans="1:19" s="13" customFormat="1" ht="21.75">
      <c r="A123" s="111" t="s">
        <v>641</v>
      </c>
      <c r="B123" s="128"/>
      <c r="C123" s="13">
        <v>55470</v>
      </c>
      <c r="E123" s="13">
        <v>95448132</v>
      </c>
      <c r="G123" s="13">
        <v>-92542365</v>
      </c>
      <c r="I123" s="13">
        <f t="shared" si="2"/>
        <v>2905767</v>
      </c>
      <c r="K123" s="13">
        <v>12470</v>
      </c>
      <c r="M123" s="13">
        <v>146544414</v>
      </c>
      <c r="O123" s="13">
        <v>-143677365</v>
      </c>
      <c r="Q123" s="13">
        <f t="shared" si="3"/>
        <v>2867049</v>
      </c>
      <c r="R123" s="111"/>
      <c r="S123" s="111"/>
    </row>
    <row r="124" spans="1:19" s="13" customFormat="1" ht="21.75">
      <c r="A124" s="111" t="s">
        <v>460</v>
      </c>
      <c r="B124" s="128"/>
      <c r="C124" s="13">
        <v>0</v>
      </c>
      <c r="E124" s="13">
        <v>0</v>
      </c>
      <c r="G124" s="13">
        <v>0</v>
      </c>
      <c r="I124" s="13">
        <f t="shared" si="2"/>
        <v>0</v>
      </c>
      <c r="K124" s="13">
        <v>0</v>
      </c>
      <c r="M124" s="13">
        <v>-4401433374</v>
      </c>
      <c r="O124" s="13">
        <v>0</v>
      </c>
      <c r="Q124" s="13">
        <f t="shared" si="3"/>
        <v>-4401433374</v>
      </c>
      <c r="R124" s="111"/>
      <c r="S124" s="111"/>
    </row>
    <row r="125" spans="1:19" s="13" customFormat="1" ht="21.75">
      <c r="A125" s="111" t="s">
        <v>697</v>
      </c>
      <c r="B125" s="128"/>
      <c r="C125" s="13">
        <v>0</v>
      </c>
      <c r="E125" s="13">
        <v>0</v>
      </c>
      <c r="G125" s="13">
        <v>0</v>
      </c>
      <c r="I125" s="13">
        <f t="shared" si="2"/>
        <v>0</v>
      </c>
      <c r="K125" s="13">
        <v>0</v>
      </c>
      <c r="M125" s="13">
        <v>-1278151374</v>
      </c>
      <c r="O125" s="13">
        <v>0</v>
      </c>
      <c r="Q125" s="13">
        <f t="shared" si="3"/>
        <v>-1278151374</v>
      </c>
      <c r="R125" s="111"/>
      <c r="S125" s="111"/>
    </row>
    <row r="126" spans="1:19" s="13" customFormat="1" ht="21.75">
      <c r="A126" s="111" t="s">
        <v>423</v>
      </c>
      <c r="B126" s="128"/>
      <c r="C126" s="13">
        <v>0</v>
      </c>
      <c r="E126" s="13">
        <v>0</v>
      </c>
      <c r="G126" s="13">
        <v>0</v>
      </c>
      <c r="I126" s="13">
        <f t="shared" si="2"/>
        <v>0</v>
      </c>
      <c r="K126" s="13">
        <v>0</v>
      </c>
      <c r="M126" s="13">
        <v>-3510953819</v>
      </c>
      <c r="O126" s="13">
        <v>0</v>
      </c>
      <c r="Q126" s="13">
        <f t="shared" si="3"/>
        <v>-3510953819</v>
      </c>
      <c r="R126" s="111"/>
      <c r="S126" s="111"/>
    </row>
    <row r="127" spans="1:19" s="13" customFormat="1" ht="21.75">
      <c r="A127" s="111" t="s">
        <v>473</v>
      </c>
      <c r="B127" s="128"/>
      <c r="C127" s="13">
        <v>0</v>
      </c>
      <c r="E127" s="13">
        <v>0</v>
      </c>
      <c r="G127" s="13">
        <v>0</v>
      </c>
      <c r="I127" s="13">
        <f t="shared" si="2"/>
        <v>0</v>
      </c>
      <c r="K127" s="13">
        <v>0</v>
      </c>
      <c r="M127" s="13">
        <v>605333765</v>
      </c>
      <c r="O127" s="13">
        <v>0</v>
      </c>
      <c r="Q127" s="13">
        <f t="shared" si="3"/>
        <v>605333765</v>
      </c>
      <c r="R127" s="111"/>
      <c r="S127" s="111"/>
    </row>
    <row r="128" spans="1:19" s="13" customFormat="1" ht="21.75">
      <c r="A128" s="111" t="s">
        <v>568</v>
      </c>
      <c r="B128" s="128"/>
      <c r="C128" s="13">
        <v>911000</v>
      </c>
      <c r="E128" s="13">
        <v>329915430</v>
      </c>
      <c r="G128" s="13">
        <v>-291026739</v>
      </c>
      <c r="I128" s="13">
        <f t="shared" si="2"/>
        <v>38888691</v>
      </c>
      <c r="K128" s="13">
        <v>0</v>
      </c>
      <c r="M128" s="13">
        <v>559863129</v>
      </c>
      <c r="O128" s="13">
        <v>-521148739</v>
      </c>
      <c r="Q128" s="13">
        <f t="shared" si="3"/>
        <v>38714390</v>
      </c>
      <c r="R128" s="111"/>
      <c r="S128" s="111"/>
    </row>
    <row r="129" spans="1:19" s="13" customFormat="1" ht="21.75">
      <c r="A129" s="111" t="s">
        <v>698</v>
      </c>
      <c r="B129" s="128"/>
      <c r="C129" s="13">
        <v>0</v>
      </c>
      <c r="E129" s="13">
        <v>0</v>
      </c>
      <c r="G129" s="13">
        <v>0</v>
      </c>
      <c r="I129" s="13">
        <f t="shared" si="2"/>
        <v>0</v>
      </c>
      <c r="K129" s="13">
        <v>340252</v>
      </c>
      <c r="M129" s="13">
        <v>2310691914</v>
      </c>
      <c r="O129" s="13">
        <v>-1894332859</v>
      </c>
      <c r="Q129" s="13">
        <f t="shared" si="3"/>
        <v>416359055</v>
      </c>
      <c r="R129" s="111"/>
      <c r="S129" s="111"/>
    </row>
    <row r="130" spans="1:19" s="13" customFormat="1" ht="21.75">
      <c r="A130" s="111" t="s">
        <v>434</v>
      </c>
      <c r="B130" s="128"/>
      <c r="C130" s="13">
        <v>0</v>
      </c>
      <c r="E130" s="13">
        <v>0</v>
      </c>
      <c r="G130" s="13">
        <v>0</v>
      </c>
      <c r="I130" s="13">
        <f t="shared" si="2"/>
        <v>0</v>
      </c>
      <c r="K130" s="13">
        <v>0</v>
      </c>
      <c r="M130" s="13">
        <v>-83195159</v>
      </c>
      <c r="O130" s="13">
        <v>0</v>
      </c>
      <c r="Q130" s="13">
        <f t="shared" si="3"/>
        <v>-83195159</v>
      </c>
      <c r="R130" s="111"/>
      <c r="S130" s="111"/>
    </row>
    <row r="131" spans="1:19" s="13" customFormat="1" ht="21.75">
      <c r="A131" s="111" t="s">
        <v>415</v>
      </c>
      <c r="B131" s="128"/>
      <c r="C131" s="13">
        <v>0</v>
      </c>
      <c r="E131" s="13">
        <v>0</v>
      </c>
      <c r="G131" s="13">
        <v>0</v>
      </c>
      <c r="I131" s="13">
        <f t="shared" si="2"/>
        <v>0</v>
      </c>
      <c r="K131" s="13">
        <v>0</v>
      </c>
      <c r="M131" s="13">
        <v>-83610954</v>
      </c>
      <c r="O131" s="13">
        <v>0</v>
      </c>
      <c r="Q131" s="13">
        <f t="shared" si="3"/>
        <v>-83610954</v>
      </c>
      <c r="R131" s="111"/>
      <c r="S131" s="111"/>
    </row>
    <row r="132" spans="1:19" s="13" customFormat="1" ht="21.75">
      <c r="A132" s="111" t="s">
        <v>407</v>
      </c>
      <c r="B132" s="128"/>
      <c r="C132" s="13">
        <v>0</v>
      </c>
      <c r="E132" s="13">
        <v>0</v>
      </c>
      <c r="G132" s="13">
        <v>0</v>
      </c>
      <c r="I132" s="13">
        <f t="shared" si="2"/>
        <v>0</v>
      </c>
      <c r="K132" s="13">
        <v>0</v>
      </c>
      <c r="M132" s="13">
        <v>833454106</v>
      </c>
      <c r="O132" s="13">
        <v>0</v>
      </c>
      <c r="Q132" s="13">
        <f t="shared" si="3"/>
        <v>833454106</v>
      </c>
      <c r="R132" s="111"/>
      <c r="S132" s="111"/>
    </row>
    <row r="133" spans="1:19" s="13" customFormat="1" ht="21.75">
      <c r="A133" s="111" t="s">
        <v>294</v>
      </c>
      <c r="B133" s="128"/>
      <c r="C133" s="13">
        <v>0</v>
      </c>
      <c r="E133" s="13">
        <v>0</v>
      </c>
      <c r="G133" s="13">
        <v>0</v>
      </c>
      <c r="I133" s="13">
        <f t="shared" si="2"/>
        <v>0</v>
      </c>
      <c r="K133" s="13">
        <v>1000</v>
      </c>
      <c r="M133" s="13">
        <v>4972500</v>
      </c>
      <c r="O133" s="13">
        <v>-5427318</v>
      </c>
      <c r="Q133" s="13">
        <f t="shared" si="3"/>
        <v>-454818</v>
      </c>
      <c r="R133" s="111"/>
      <c r="S133" s="111"/>
    </row>
    <row r="134" spans="1:19" s="13" customFormat="1" ht="21.75">
      <c r="A134" s="111" t="s">
        <v>201</v>
      </c>
      <c r="B134" s="128"/>
      <c r="C134" s="13">
        <v>0</v>
      </c>
      <c r="E134" s="13">
        <v>0</v>
      </c>
      <c r="G134" s="13">
        <v>0</v>
      </c>
      <c r="I134" s="13">
        <f t="shared" si="2"/>
        <v>0</v>
      </c>
      <c r="K134" s="13">
        <v>214000</v>
      </c>
      <c r="M134" s="13">
        <v>957703500</v>
      </c>
      <c r="O134" s="13">
        <v>-1032404103</v>
      </c>
      <c r="Q134" s="13">
        <f t="shared" si="3"/>
        <v>-74700603</v>
      </c>
      <c r="R134" s="111"/>
      <c r="S134" s="111"/>
    </row>
    <row r="135" spans="1:19" s="13" customFormat="1" ht="21.75">
      <c r="A135" s="111" t="s">
        <v>445</v>
      </c>
      <c r="B135" s="128"/>
      <c r="C135" s="13">
        <v>0</v>
      </c>
      <c r="E135" s="13">
        <v>0</v>
      </c>
      <c r="G135" s="13">
        <v>0</v>
      </c>
      <c r="I135" s="13">
        <f t="shared" si="2"/>
        <v>0</v>
      </c>
      <c r="K135" s="13">
        <v>0</v>
      </c>
      <c r="M135" s="13">
        <v>4178231002</v>
      </c>
      <c r="O135" s="13">
        <v>-4104079369</v>
      </c>
      <c r="Q135" s="13">
        <f t="shared" si="3"/>
        <v>74151633</v>
      </c>
      <c r="R135" s="111"/>
      <c r="S135" s="111"/>
    </row>
    <row r="136" spans="1:19" s="13" customFormat="1" ht="21.75">
      <c r="A136" s="111" t="s">
        <v>381</v>
      </c>
      <c r="B136" s="128"/>
      <c r="C136" s="13">
        <v>0</v>
      </c>
      <c r="E136" s="13">
        <v>0</v>
      </c>
      <c r="G136" s="13">
        <v>0</v>
      </c>
      <c r="I136" s="13">
        <f t="shared" ref="I136:I199" si="4">E136+G136</f>
        <v>0</v>
      </c>
      <c r="K136" s="13">
        <v>0</v>
      </c>
      <c r="M136" s="13">
        <v>-133817034</v>
      </c>
      <c r="O136" s="13">
        <v>0</v>
      </c>
      <c r="Q136" s="13">
        <f t="shared" ref="Q136:Q199" si="5">M136+O136</f>
        <v>-133817034</v>
      </c>
      <c r="R136" s="111"/>
      <c r="S136" s="111"/>
    </row>
    <row r="137" spans="1:19" s="13" customFormat="1" ht="21.75">
      <c r="A137" s="111" t="s">
        <v>592</v>
      </c>
      <c r="B137" s="128"/>
      <c r="C137" s="13">
        <v>55722492</v>
      </c>
      <c r="E137" s="13">
        <v>31108453462</v>
      </c>
      <c r="G137" s="13">
        <v>-26631842162</v>
      </c>
      <c r="I137" s="13">
        <f t="shared" si="4"/>
        <v>4476611300</v>
      </c>
      <c r="K137" s="13">
        <v>16616492</v>
      </c>
      <c r="M137" s="13">
        <v>54436876996</v>
      </c>
      <c r="O137" s="13">
        <v>-50014604819</v>
      </c>
      <c r="Q137" s="13">
        <f t="shared" si="5"/>
        <v>4422272177</v>
      </c>
      <c r="R137" s="111"/>
      <c r="S137" s="111"/>
    </row>
    <row r="138" spans="1:19" s="13" customFormat="1" ht="21.75">
      <c r="A138" s="111" t="s">
        <v>227</v>
      </c>
      <c r="B138" s="128"/>
      <c r="C138" s="13">
        <v>0</v>
      </c>
      <c r="E138" s="13">
        <v>0</v>
      </c>
      <c r="G138" s="13">
        <v>0</v>
      </c>
      <c r="I138" s="13">
        <f t="shared" si="4"/>
        <v>0</v>
      </c>
      <c r="K138" s="13">
        <v>1358000</v>
      </c>
      <c r="M138" s="13">
        <v>-1854222095</v>
      </c>
      <c r="O138" s="13">
        <v>1029364000</v>
      </c>
      <c r="Q138" s="13">
        <f t="shared" si="5"/>
        <v>-824858095</v>
      </c>
      <c r="R138" s="111"/>
      <c r="S138" s="111"/>
    </row>
    <row r="139" spans="1:19" s="13" customFormat="1" ht="21.75">
      <c r="A139" s="111" t="s">
        <v>170</v>
      </c>
      <c r="B139" s="128"/>
      <c r="C139" s="13">
        <v>0</v>
      </c>
      <c r="E139" s="13">
        <v>0</v>
      </c>
      <c r="G139" s="13">
        <v>0</v>
      </c>
      <c r="I139" s="13">
        <f t="shared" si="4"/>
        <v>0</v>
      </c>
      <c r="K139" s="13">
        <v>249000</v>
      </c>
      <c r="M139" s="13">
        <v>521273165</v>
      </c>
      <c r="O139" s="13">
        <v>-748615800</v>
      </c>
      <c r="Q139" s="13">
        <f t="shared" si="5"/>
        <v>-227342635</v>
      </c>
      <c r="R139" s="111"/>
      <c r="S139" s="111"/>
    </row>
    <row r="140" spans="1:19" s="13" customFormat="1" ht="21.75">
      <c r="A140" s="111" t="s">
        <v>242</v>
      </c>
      <c r="B140" s="128"/>
      <c r="C140" s="13">
        <v>0</v>
      </c>
      <c r="E140" s="13">
        <v>0</v>
      </c>
      <c r="G140" s="13">
        <v>0</v>
      </c>
      <c r="I140" s="13">
        <f t="shared" si="4"/>
        <v>0</v>
      </c>
      <c r="K140" s="13">
        <v>161000</v>
      </c>
      <c r="M140" s="13">
        <v>-281427378</v>
      </c>
      <c r="O140" s="13">
        <v>101108000</v>
      </c>
      <c r="Q140" s="13">
        <f t="shared" si="5"/>
        <v>-180319378</v>
      </c>
      <c r="R140" s="111"/>
      <c r="S140" s="111"/>
    </row>
    <row r="141" spans="1:19" s="13" customFormat="1" ht="21.75">
      <c r="A141" s="111" t="s">
        <v>255</v>
      </c>
      <c r="B141" s="128"/>
      <c r="C141" s="13">
        <v>0</v>
      </c>
      <c r="E141" s="13">
        <v>0</v>
      </c>
      <c r="G141" s="13">
        <v>0</v>
      </c>
      <c r="I141" s="13">
        <f t="shared" si="4"/>
        <v>0</v>
      </c>
      <c r="K141" s="13">
        <v>130000</v>
      </c>
      <c r="M141" s="13">
        <v>-19461415</v>
      </c>
      <c r="O141" s="13">
        <v>20540000</v>
      </c>
      <c r="Q141" s="13">
        <f t="shared" si="5"/>
        <v>1078585</v>
      </c>
      <c r="R141" s="111"/>
      <c r="S141" s="111"/>
    </row>
    <row r="142" spans="1:19" s="13" customFormat="1" ht="21.75">
      <c r="A142" s="111" t="s">
        <v>350</v>
      </c>
      <c r="B142" s="128"/>
      <c r="C142" s="13">
        <v>0</v>
      </c>
      <c r="E142" s="13">
        <v>0</v>
      </c>
      <c r="G142" s="13">
        <v>0</v>
      </c>
      <c r="I142" s="13">
        <f t="shared" si="4"/>
        <v>0</v>
      </c>
      <c r="K142" s="13">
        <v>0</v>
      </c>
      <c r="M142" s="13">
        <v>-26174736</v>
      </c>
      <c r="O142" s="13">
        <v>0</v>
      </c>
      <c r="Q142" s="13">
        <f t="shared" si="5"/>
        <v>-26174736</v>
      </c>
      <c r="R142" s="111"/>
      <c r="S142" s="111"/>
    </row>
    <row r="143" spans="1:19" s="13" customFormat="1" ht="21.75">
      <c r="A143" s="111" t="s">
        <v>562</v>
      </c>
      <c r="B143" s="128"/>
      <c r="C143" s="13">
        <v>6457000</v>
      </c>
      <c r="E143" s="13">
        <v>1909081980</v>
      </c>
      <c r="G143" s="13">
        <v>-1600381370</v>
      </c>
      <c r="I143" s="13">
        <f t="shared" si="4"/>
        <v>308700610</v>
      </c>
      <c r="K143" s="13">
        <v>0</v>
      </c>
      <c r="M143" s="13">
        <v>3289365783</v>
      </c>
      <c r="O143" s="13">
        <v>-2981635370</v>
      </c>
      <c r="Q143" s="13">
        <f t="shared" si="5"/>
        <v>307730413</v>
      </c>
      <c r="R143" s="111"/>
      <c r="S143" s="111"/>
    </row>
    <row r="144" spans="1:19" s="13" customFormat="1" ht="21.75">
      <c r="A144" s="111" t="s">
        <v>351</v>
      </c>
      <c r="B144" s="128"/>
      <c r="C144" s="13">
        <v>0</v>
      </c>
      <c r="E144" s="13">
        <v>0</v>
      </c>
      <c r="G144" s="13">
        <v>0</v>
      </c>
      <c r="I144" s="13">
        <f t="shared" si="4"/>
        <v>0</v>
      </c>
      <c r="K144" s="13">
        <v>0</v>
      </c>
      <c r="M144" s="13">
        <v>35901009</v>
      </c>
      <c r="O144" s="13">
        <v>0</v>
      </c>
      <c r="Q144" s="13">
        <f t="shared" si="5"/>
        <v>35901009</v>
      </c>
      <c r="R144" s="111"/>
      <c r="S144" s="111"/>
    </row>
    <row r="145" spans="1:19" s="13" customFormat="1" ht="21.75">
      <c r="A145" s="111" t="s">
        <v>200</v>
      </c>
      <c r="B145" s="128"/>
      <c r="C145" s="13">
        <v>0</v>
      </c>
      <c r="E145" s="13">
        <v>0</v>
      </c>
      <c r="G145" s="13">
        <v>0</v>
      </c>
      <c r="I145" s="13">
        <f t="shared" si="4"/>
        <v>0</v>
      </c>
      <c r="K145" s="13">
        <v>522000</v>
      </c>
      <c r="M145" s="13">
        <v>-423755717</v>
      </c>
      <c r="O145" s="13">
        <v>305370000</v>
      </c>
      <c r="Q145" s="13">
        <f t="shared" si="5"/>
        <v>-118385717</v>
      </c>
      <c r="R145" s="111"/>
      <c r="S145" s="111"/>
    </row>
    <row r="146" spans="1:19" s="13" customFormat="1" ht="21.75">
      <c r="A146" s="111" t="s">
        <v>298</v>
      </c>
      <c r="B146" s="128"/>
      <c r="C146" s="13">
        <v>0</v>
      </c>
      <c r="E146" s="13">
        <v>0</v>
      </c>
      <c r="G146" s="13">
        <v>0</v>
      </c>
      <c r="I146" s="13">
        <f t="shared" si="4"/>
        <v>0</v>
      </c>
      <c r="K146" s="13">
        <v>3000</v>
      </c>
      <c r="M146" s="13">
        <v>12335706</v>
      </c>
      <c r="O146" s="13">
        <v>-84230868</v>
      </c>
      <c r="Q146" s="13">
        <f t="shared" si="5"/>
        <v>-71895162</v>
      </c>
      <c r="R146" s="111"/>
      <c r="S146" s="111"/>
    </row>
    <row r="147" spans="1:19" s="13" customFormat="1" ht="21.75">
      <c r="A147" s="111" t="s">
        <v>186</v>
      </c>
      <c r="B147" s="128"/>
      <c r="C147" s="13">
        <v>0</v>
      </c>
      <c r="E147" s="13">
        <v>0</v>
      </c>
      <c r="G147" s="13">
        <v>0</v>
      </c>
      <c r="I147" s="13">
        <f t="shared" si="4"/>
        <v>0</v>
      </c>
      <c r="K147" s="13">
        <v>973000</v>
      </c>
      <c r="M147" s="13">
        <v>1053961880</v>
      </c>
      <c r="O147" s="13">
        <v>-989737007</v>
      </c>
      <c r="Q147" s="13">
        <f t="shared" si="5"/>
        <v>64224873</v>
      </c>
      <c r="R147" s="111"/>
      <c r="S147" s="111"/>
    </row>
    <row r="148" spans="1:19" s="13" customFormat="1" ht="21.75">
      <c r="A148" s="111" t="s">
        <v>300</v>
      </c>
      <c r="B148" s="128"/>
      <c r="C148" s="13">
        <v>0</v>
      </c>
      <c r="E148" s="13">
        <v>0</v>
      </c>
      <c r="G148" s="13">
        <v>0</v>
      </c>
      <c r="I148" s="13">
        <f t="shared" si="4"/>
        <v>0</v>
      </c>
      <c r="K148" s="13">
        <v>1000</v>
      </c>
      <c r="M148" s="13">
        <v>-79194175</v>
      </c>
      <c r="O148" s="13">
        <v>441000</v>
      </c>
      <c r="Q148" s="13">
        <f t="shared" si="5"/>
        <v>-78753175</v>
      </c>
      <c r="R148" s="111"/>
      <c r="S148" s="111"/>
    </row>
    <row r="149" spans="1:19" s="13" customFormat="1" ht="21.75">
      <c r="A149" s="111" t="s">
        <v>360</v>
      </c>
      <c r="B149" s="128"/>
      <c r="C149" s="13">
        <v>0</v>
      </c>
      <c r="E149" s="13">
        <v>0</v>
      </c>
      <c r="G149" s="13">
        <v>0</v>
      </c>
      <c r="I149" s="13">
        <f t="shared" si="4"/>
        <v>0</v>
      </c>
      <c r="K149" s="13">
        <v>0</v>
      </c>
      <c r="M149" s="13">
        <v>-2122934</v>
      </c>
      <c r="O149" s="13">
        <v>0</v>
      </c>
      <c r="Q149" s="13">
        <f t="shared" si="5"/>
        <v>-2122934</v>
      </c>
      <c r="R149" s="111"/>
      <c r="S149" s="111"/>
    </row>
    <row r="150" spans="1:19" s="13" customFormat="1" ht="21.75">
      <c r="A150" s="111" t="s">
        <v>376</v>
      </c>
      <c r="B150" s="128"/>
      <c r="C150" s="13">
        <v>0</v>
      </c>
      <c r="E150" s="13">
        <v>0</v>
      </c>
      <c r="G150" s="13">
        <v>0</v>
      </c>
      <c r="I150" s="13">
        <f t="shared" si="4"/>
        <v>0</v>
      </c>
      <c r="K150" s="13">
        <v>0</v>
      </c>
      <c r="M150" s="13">
        <v>6012061</v>
      </c>
      <c r="O150" s="13">
        <v>0</v>
      </c>
      <c r="Q150" s="13">
        <f t="shared" si="5"/>
        <v>6012061</v>
      </c>
      <c r="R150" s="111"/>
      <c r="S150" s="111"/>
    </row>
    <row r="151" spans="1:19" s="13" customFormat="1" ht="21.75">
      <c r="A151" s="111" t="s">
        <v>140</v>
      </c>
      <c r="B151" s="128"/>
      <c r="C151" s="13">
        <v>0</v>
      </c>
      <c r="E151" s="13">
        <v>0</v>
      </c>
      <c r="G151" s="13">
        <v>0</v>
      </c>
      <c r="I151" s="13">
        <f t="shared" si="4"/>
        <v>0</v>
      </c>
      <c r="K151" s="13">
        <v>863000</v>
      </c>
      <c r="M151" s="13">
        <v>-1436078705</v>
      </c>
      <c r="O151" s="13">
        <v>1033011000</v>
      </c>
      <c r="Q151" s="13">
        <f t="shared" si="5"/>
        <v>-403067705</v>
      </c>
      <c r="R151" s="111"/>
      <c r="S151" s="111"/>
    </row>
    <row r="152" spans="1:19" s="13" customFormat="1" ht="21.75">
      <c r="A152" s="111" t="s">
        <v>369</v>
      </c>
      <c r="B152" s="128"/>
      <c r="C152" s="13">
        <v>0</v>
      </c>
      <c r="E152" s="13">
        <v>0</v>
      </c>
      <c r="G152" s="13">
        <v>0</v>
      </c>
      <c r="I152" s="13">
        <f t="shared" si="4"/>
        <v>0</v>
      </c>
      <c r="K152" s="13">
        <v>0</v>
      </c>
      <c r="M152" s="13">
        <v>-498305397</v>
      </c>
      <c r="O152" s="13">
        <v>0</v>
      </c>
      <c r="Q152" s="13">
        <f t="shared" si="5"/>
        <v>-498305397</v>
      </c>
      <c r="R152" s="111"/>
      <c r="S152" s="111"/>
    </row>
    <row r="153" spans="1:19" s="13" customFormat="1" ht="21.75">
      <c r="A153" s="111" t="s">
        <v>264</v>
      </c>
      <c r="B153" s="128"/>
      <c r="C153" s="13">
        <v>0</v>
      </c>
      <c r="E153" s="13">
        <v>0</v>
      </c>
      <c r="G153" s="13">
        <v>0</v>
      </c>
      <c r="I153" s="13">
        <f t="shared" si="4"/>
        <v>0</v>
      </c>
      <c r="K153" s="13">
        <v>1232000</v>
      </c>
      <c r="M153" s="13">
        <v>-350853017</v>
      </c>
      <c r="O153" s="13">
        <v>219296000</v>
      </c>
      <c r="Q153" s="13">
        <f t="shared" si="5"/>
        <v>-131557017</v>
      </c>
      <c r="R153" s="111"/>
      <c r="S153" s="111"/>
    </row>
    <row r="154" spans="1:19" s="13" customFormat="1" ht="21.75">
      <c r="A154" s="111" t="s">
        <v>257</v>
      </c>
      <c r="B154" s="128"/>
      <c r="C154" s="13">
        <v>0</v>
      </c>
      <c r="E154" s="13">
        <v>0</v>
      </c>
      <c r="G154" s="13">
        <v>0</v>
      </c>
      <c r="I154" s="13">
        <f t="shared" si="4"/>
        <v>0</v>
      </c>
      <c r="K154" s="13">
        <v>826000</v>
      </c>
      <c r="M154" s="13">
        <v>-217700483</v>
      </c>
      <c r="O154" s="13">
        <v>166852000</v>
      </c>
      <c r="Q154" s="13">
        <f t="shared" si="5"/>
        <v>-50848483</v>
      </c>
      <c r="R154" s="111"/>
      <c r="S154" s="111"/>
    </row>
    <row r="155" spans="1:19" s="13" customFormat="1" ht="21.75">
      <c r="A155" s="111" t="s">
        <v>204</v>
      </c>
      <c r="B155" s="128"/>
      <c r="C155" s="13">
        <v>0</v>
      </c>
      <c r="E155" s="13">
        <v>0</v>
      </c>
      <c r="G155" s="13">
        <v>0</v>
      </c>
      <c r="I155" s="13">
        <f t="shared" si="4"/>
        <v>0</v>
      </c>
      <c r="K155" s="13">
        <v>41000</v>
      </c>
      <c r="M155" s="13">
        <v>-3357643786</v>
      </c>
      <c r="O155" s="13">
        <v>1033487000</v>
      </c>
      <c r="Q155" s="13">
        <f t="shared" si="5"/>
        <v>-2324156786</v>
      </c>
      <c r="R155" s="111"/>
      <c r="S155" s="111"/>
    </row>
    <row r="156" spans="1:19" s="13" customFormat="1" ht="21.75">
      <c r="A156" s="111" t="s">
        <v>339</v>
      </c>
      <c r="B156" s="128"/>
      <c r="C156" s="13">
        <v>0</v>
      </c>
      <c r="E156" s="13">
        <v>0</v>
      </c>
      <c r="G156" s="13">
        <v>0</v>
      </c>
      <c r="I156" s="13">
        <f t="shared" si="4"/>
        <v>0</v>
      </c>
      <c r="K156" s="13">
        <v>0</v>
      </c>
      <c r="M156" s="13">
        <v>11646392</v>
      </c>
      <c r="O156" s="13">
        <v>0</v>
      </c>
      <c r="Q156" s="13">
        <f t="shared" si="5"/>
        <v>11646392</v>
      </c>
      <c r="R156" s="111"/>
      <c r="S156" s="111"/>
    </row>
    <row r="157" spans="1:19" s="13" customFormat="1" ht="21.75">
      <c r="A157" s="111" t="s">
        <v>371</v>
      </c>
      <c r="B157" s="128"/>
      <c r="C157" s="13">
        <v>0</v>
      </c>
      <c r="E157" s="13">
        <v>0</v>
      </c>
      <c r="G157" s="13">
        <v>0</v>
      </c>
      <c r="I157" s="13">
        <f t="shared" si="4"/>
        <v>0</v>
      </c>
      <c r="K157" s="13">
        <v>0</v>
      </c>
      <c r="M157" s="13">
        <v>-32748064</v>
      </c>
      <c r="O157" s="13">
        <v>0</v>
      </c>
      <c r="Q157" s="13">
        <f t="shared" si="5"/>
        <v>-32748064</v>
      </c>
      <c r="R157" s="111"/>
      <c r="S157" s="111"/>
    </row>
    <row r="158" spans="1:19" s="13" customFormat="1" ht="21.75">
      <c r="A158" s="111" t="s">
        <v>193</v>
      </c>
      <c r="B158" s="128"/>
      <c r="C158" s="13">
        <v>0</v>
      </c>
      <c r="E158" s="13">
        <v>0</v>
      </c>
      <c r="G158" s="13">
        <v>0</v>
      </c>
      <c r="I158" s="13">
        <f t="shared" si="4"/>
        <v>0</v>
      </c>
      <c r="K158" s="13">
        <v>2542000</v>
      </c>
      <c r="M158" s="13">
        <v>-891397215</v>
      </c>
      <c r="O158" s="13">
        <v>1037136000</v>
      </c>
      <c r="Q158" s="13">
        <f t="shared" si="5"/>
        <v>145738785</v>
      </c>
      <c r="R158" s="111"/>
      <c r="S158" s="111"/>
    </row>
    <row r="159" spans="1:19" s="13" customFormat="1" ht="21.75">
      <c r="A159" s="111" t="s">
        <v>194</v>
      </c>
      <c r="B159" s="128"/>
      <c r="C159" s="13">
        <v>0</v>
      </c>
      <c r="E159" s="13">
        <v>0</v>
      </c>
      <c r="G159" s="13">
        <v>0</v>
      </c>
      <c r="I159" s="13">
        <f t="shared" si="4"/>
        <v>0</v>
      </c>
      <c r="K159" s="13">
        <v>402000</v>
      </c>
      <c r="M159" s="13">
        <v>-2434482525</v>
      </c>
      <c r="O159" s="13">
        <v>1119972000</v>
      </c>
      <c r="Q159" s="13">
        <f t="shared" si="5"/>
        <v>-1314510525</v>
      </c>
      <c r="R159" s="111"/>
      <c r="S159" s="111"/>
    </row>
    <row r="160" spans="1:19" s="13" customFormat="1" ht="21.75">
      <c r="A160" s="111" t="s">
        <v>217</v>
      </c>
      <c r="B160" s="128"/>
      <c r="C160" s="13">
        <v>0</v>
      </c>
      <c r="E160" s="13">
        <v>0</v>
      </c>
      <c r="G160" s="13">
        <v>0</v>
      </c>
      <c r="I160" s="13">
        <f t="shared" si="4"/>
        <v>0</v>
      </c>
      <c r="K160" s="13">
        <v>2377000</v>
      </c>
      <c r="M160" s="13">
        <v>-987988554</v>
      </c>
      <c r="O160" s="13">
        <v>682199000</v>
      </c>
      <c r="Q160" s="13">
        <f t="shared" si="5"/>
        <v>-305789554</v>
      </c>
      <c r="R160" s="111"/>
      <c r="S160" s="111"/>
    </row>
    <row r="161" spans="1:19" s="13" customFormat="1" ht="21.75">
      <c r="A161" s="111" t="s">
        <v>181</v>
      </c>
      <c r="B161" s="128"/>
      <c r="C161" s="13">
        <v>0</v>
      </c>
      <c r="E161" s="13">
        <v>0</v>
      </c>
      <c r="G161" s="13">
        <v>0</v>
      </c>
      <c r="I161" s="13">
        <f t="shared" si="4"/>
        <v>0</v>
      </c>
      <c r="K161" s="13">
        <v>1230000</v>
      </c>
      <c r="M161" s="13">
        <v>-1882005509</v>
      </c>
      <c r="O161" s="13">
        <v>738000000</v>
      </c>
      <c r="Q161" s="13">
        <f t="shared" si="5"/>
        <v>-1144005509</v>
      </c>
      <c r="R161" s="111"/>
      <c r="S161" s="111"/>
    </row>
    <row r="162" spans="1:19" s="13" customFormat="1" ht="21.75">
      <c r="A162" s="111" t="s">
        <v>237</v>
      </c>
      <c r="B162" s="128"/>
      <c r="C162" s="13">
        <v>0</v>
      </c>
      <c r="E162" s="13">
        <v>0</v>
      </c>
      <c r="G162" s="13">
        <v>0</v>
      </c>
      <c r="I162" s="13">
        <f t="shared" si="4"/>
        <v>0</v>
      </c>
      <c r="K162" s="13">
        <v>654000</v>
      </c>
      <c r="M162" s="13">
        <v>1998862908</v>
      </c>
      <c r="O162" s="13">
        <v>-1903064070</v>
      </c>
      <c r="Q162" s="13">
        <f t="shared" si="5"/>
        <v>95798838</v>
      </c>
      <c r="R162" s="111"/>
      <c r="S162" s="111"/>
    </row>
    <row r="163" spans="1:19" s="13" customFormat="1" ht="21.75">
      <c r="A163" s="111" t="s">
        <v>142</v>
      </c>
      <c r="B163" s="128"/>
      <c r="C163" s="13">
        <v>0</v>
      </c>
      <c r="E163" s="13">
        <v>0</v>
      </c>
      <c r="G163" s="13">
        <v>0</v>
      </c>
      <c r="I163" s="13">
        <f t="shared" si="4"/>
        <v>0</v>
      </c>
      <c r="K163" s="13">
        <v>5764000</v>
      </c>
      <c r="M163" s="13">
        <v>-1314156228</v>
      </c>
      <c r="O163" s="13">
        <v>1426401182</v>
      </c>
      <c r="Q163" s="13">
        <f t="shared" si="5"/>
        <v>112244954</v>
      </c>
      <c r="R163" s="111"/>
      <c r="S163" s="111"/>
    </row>
    <row r="164" spans="1:19" s="13" customFormat="1" ht="21.75">
      <c r="A164" s="111" t="s">
        <v>287</v>
      </c>
      <c r="B164" s="128"/>
      <c r="C164" s="13">
        <v>0</v>
      </c>
      <c r="E164" s="13">
        <v>0</v>
      </c>
      <c r="G164" s="13">
        <v>0</v>
      </c>
      <c r="I164" s="13">
        <f t="shared" si="4"/>
        <v>0</v>
      </c>
      <c r="K164" s="13">
        <v>8000000</v>
      </c>
      <c r="M164" s="13">
        <v>21524297286</v>
      </c>
      <c r="O164" s="13">
        <v>-11318729583</v>
      </c>
      <c r="Q164" s="13">
        <f t="shared" si="5"/>
        <v>10205567703</v>
      </c>
      <c r="R164" s="111"/>
      <c r="S164" s="111"/>
    </row>
    <row r="165" spans="1:19" s="13" customFormat="1" ht="21.75">
      <c r="A165" s="111" t="s">
        <v>116</v>
      </c>
      <c r="B165" s="128"/>
      <c r="C165" s="13">
        <v>0</v>
      </c>
      <c r="E165" s="13">
        <v>0</v>
      </c>
      <c r="G165" s="13">
        <v>0</v>
      </c>
      <c r="I165" s="13">
        <f t="shared" si="4"/>
        <v>0</v>
      </c>
      <c r="K165" s="13">
        <v>9342000</v>
      </c>
      <c r="M165" s="13">
        <v>-1400494952</v>
      </c>
      <c r="O165" s="13">
        <v>1466344420</v>
      </c>
      <c r="Q165" s="13">
        <f t="shared" si="5"/>
        <v>65849468</v>
      </c>
      <c r="R165" s="111"/>
      <c r="S165" s="111"/>
    </row>
    <row r="166" spans="1:19" s="13" customFormat="1" ht="21.75">
      <c r="A166" s="111" t="s">
        <v>252</v>
      </c>
      <c r="B166" s="128"/>
      <c r="C166" s="13">
        <v>0</v>
      </c>
      <c r="E166" s="13">
        <v>0</v>
      </c>
      <c r="G166" s="13">
        <v>0</v>
      </c>
      <c r="I166" s="13">
        <f t="shared" si="4"/>
        <v>0</v>
      </c>
      <c r="K166" s="13">
        <v>85000</v>
      </c>
      <c r="M166" s="13">
        <v>5917275000</v>
      </c>
      <c r="O166" s="13">
        <v>-6033978513</v>
      </c>
      <c r="Q166" s="13">
        <f t="shared" si="5"/>
        <v>-116703513</v>
      </c>
      <c r="R166" s="111"/>
      <c r="S166" s="111"/>
    </row>
    <row r="167" spans="1:19" s="13" customFormat="1" ht="21.75">
      <c r="A167" s="111" t="s">
        <v>189</v>
      </c>
      <c r="B167" s="128"/>
      <c r="C167" s="13">
        <v>0</v>
      </c>
      <c r="E167" s="13">
        <v>0</v>
      </c>
      <c r="G167" s="13">
        <v>0</v>
      </c>
      <c r="I167" s="13">
        <f t="shared" si="4"/>
        <v>0</v>
      </c>
      <c r="K167" s="13">
        <v>108000</v>
      </c>
      <c r="M167" s="13">
        <v>-447277788</v>
      </c>
      <c r="O167" s="13">
        <v>54000000</v>
      </c>
      <c r="Q167" s="13">
        <f t="shared" si="5"/>
        <v>-393277788</v>
      </c>
      <c r="R167" s="111"/>
      <c r="S167" s="111"/>
    </row>
    <row r="168" spans="1:19" s="13" customFormat="1" ht="21.75">
      <c r="A168" s="111" t="s">
        <v>648</v>
      </c>
      <c r="B168" s="128"/>
      <c r="C168" s="13">
        <v>86000</v>
      </c>
      <c r="E168" s="13">
        <v>94278600</v>
      </c>
      <c r="G168" s="13">
        <v>-62901532</v>
      </c>
      <c r="I168" s="13">
        <f t="shared" si="4"/>
        <v>31377068</v>
      </c>
      <c r="K168" s="13">
        <v>0</v>
      </c>
      <c r="M168" s="13">
        <v>140853309</v>
      </c>
      <c r="O168" s="13">
        <v>-109511532</v>
      </c>
      <c r="Q168" s="13">
        <f t="shared" si="5"/>
        <v>31341777</v>
      </c>
      <c r="R168" s="111"/>
      <c r="S168" s="111"/>
    </row>
    <row r="169" spans="1:19" s="13" customFormat="1" ht="21.75">
      <c r="A169" s="111" t="s">
        <v>523</v>
      </c>
      <c r="B169" s="128"/>
      <c r="C169" s="13">
        <v>0</v>
      </c>
      <c r="E169" s="13">
        <v>0</v>
      </c>
      <c r="G169" s="13">
        <v>0</v>
      </c>
      <c r="I169" s="13">
        <f t="shared" si="4"/>
        <v>0</v>
      </c>
      <c r="K169" s="13">
        <v>-6986000</v>
      </c>
      <c r="M169" s="13">
        <v>4004221674</v>
      </c>
      <c r="O169" s="13">
        <v>-4007257000</v>
      </c>
      <c r="Q169" s="13">
        <f t="shared" si="5"/>
        <v>-3035326</v>
      </c>
      <c r="R169" s="111"/>
      <c r="S169" s="111"/>
    </row>
    <row r="170" spans="1:19" s="13" customFormat="1" ht="21.75">
      <c r="A170" s="111" t="s">
        <v>234</v>
      </c>
      <c r="B170" s="128"/>
      <c r="C170" s="13">
        <v>0</v>
      </c>
      <c r="E170" s="13">
        <v>0</v>
      </c>
      <c r="G170" s="13">
        <v>0</v>
      </c>
      <c r="I170" s="13">
        <f t="shared" si="4"/>
        <v>0</v>
      </c>
      <c r="K170" s="13">
        <v>2000</v>
      </c>
      <c r="M170" s="13">
        <v>13923000</v>
      </c>
      <c r="O170" s="13">
        <v>-14278829</v>
      </c>
      <c r="Q170" s="13">
        <f t="shared" si="5"/>
        <v>-355829</v>
      </c>
      <c r="R170" s="111"/>
      <c r="S170" s="111"/>
    </row>
    <row r="171" spans="1:19" s="13" customFormat="1" ht="21.75">
      <c r="A171" s="111" t="s">
        <v>487</v>
      </c>
      <c r="B171" s="128"/>
      <c r="C171" s="13">
        <v>0</v>
      </c>
      <c r="E171" s="13">
        <v>0</v>
      </c>
      <c r="G171" s="13">
        <v>0</v>
      </c>
      <c r="I171" s="13">
        <f t="shared" si="4"/>
        <v>0</v>
      </c>
      <c r="K171" s="13">
        <v>0</v>
      </c>
      <c r="M171" s="13">
        <v>569870572</v>
      </c>
      <c r="O171" s="13">
        <v>0</v>
      </c>
      <c r="Q171" s="13">
        <f t="shared" si="5"/>
        <v>569870572</v>
      </c>
      <c r="R171" s="111"/>
      <c r="S171" s="111"/>
    </row>
    <row r="172" spans="1:19" s="13" customFormat="1" ht="21.75">
      <c r="A172" s="111" t="s">
        <v>485</v>
      </c>
      <c r="B172" s="128"/>
      <c r="C172" s="13">
        <v>0</v>
      </c>
      <c r="E172" s="13">
        <v>0</v>
      </c>
      <c r="G172" s="13">
        <v>0</v>
      </c>
      <c r="I172" s="13">
        <f t="shared" si="4"/>
        <v>0</v>
      </c>
      <c r="K172" s="13">
        <v>0</v>
      </c>
      <c r="M172" s="13">
        <v>3321867</v>
      </c>
      <c r="O172" s="13">
        <v>0</v>
      </c>
      <c r="Q172" s="13">
        <f t="shared" si="5"/>
        <v>3321867</v>
      </c>
      <c r="R172" s="111"/>
      <c r="S172" s="111"/>
    </row>
    <row r="173" spans="1:19" s="13" customFormat="1" ht="21.75">
      <c r="A173" s="111" t="s">
        <v>549</v>
      </c>
      <c r="B173" s="128"/>
      <c r="C173" s="13">
        <v>1000</v>
      </c>
      <c r="E173" s="13">
        <v>1103895</v>
      </c>
      <c r="G173" s="13">
        <v>-646221</v>
      </c>
      <c r="I173" s="13">
        <f t="shared" si="4"/>
        <v>457674</v>
      </c>
      <c r="K173" s="13">
        <v>0</v>
      </c>
      <c r="M173" s="13">
        <v>1843336</v>
      </c>
      <c r="O173" s="13">
        <v>-1386221</v>
      </c>
      <c r="Q173" s="13">
        <f t="shared" si="5"/>
        <v>457115</v>
      </c>
      <c r="R173" s="111"/>
      <c r="S173" s="111"/>
    </row>
    <row r="174" spans="1:19" s="13" customFormat="1" ht="21.75">
      <c r="A174" s="111" t="s">
        <v>400</v>
      </c>
      <c r="B174" s="128"/>
      <c r="C174" s="13">
        <v>0</v>
      </c>
      <c r="E174" s="13">
        <v>0</v>
      </c>
      <c r="G174" s="13">
        <v>0</v>
      </c>
      <c r="I174" s="13">
        <f t="shared" si="4"/>
        <v>0</v>
      </c>
      <c r="K174" s="13">
        <v>0</v>
      </c>
      <c r="M174" s="13">
        <v>718252250</v>
      </c>
      <c r="O174" s="13">
        <v>0</v>
      </c>
      <c r="Q174" s="13">
        <f t="shared" si="5"/>
        <v>718252250</v>
      </c>
      <c r="R174" s="111"/>
      <c r="S174" s="111"/>
    </row>
    <row r="175" spans="1:19" s="13" customFormat="1" ht="21.75">
      <c r="A175" s="111" t="s">
        <v>446</v>
      </c>
      <c r="B175" s="128"/>
      <c r="C175" s="13">
        <v>0</v>
      </c>
      <c r="E175" s="13">
        <v>0</v>
      </c>
      <c r="G175" s="13">
        <v>0</v>
      </c>
      <c r="I175" s="13">
        <f t="shared" si="4"/>
        <v>0</v>
      </c>
      <c r="K175" s="13">
        <v>0</v>
      </c>
      <c r="M175" s="13">
        <v>-6231971</v>
      </c>
      <c r="O175" s="13">
        <v>0</v>
      </c>
      <c r="Q175" s="13">
        <f t="shared" si="5"/>
        <v>-6231971</v>
      </c>
      <c r="R175" s="111"/>
      <c r="S175" s="111"/>
    </row>
    <row r="176" spans="1:19" s="13" customFormat="1" ht="21.75">
      <c r="A176" s="111" t="s">
        <v>594</v>
      </c>
      <c r="B176" s="128"/>
      <c r="C176" s="13">
        <v>2090340</v>
      </c>
      <c r="E176" s="13">
        <v>1340138243</v>
      </c>
      <c r="G176" s="13">
        <v>-1143952885</v>
      </c>
      <c r="I176" s="13">
        <f t="shared" si="4"/>
        <v>196185358</v>
      </c>
      <c r="K176" s="13">
        <v>820340</v>
      </c>
      <c r="M176" s="13">
        <v>2274958354</v>
      </c>
      <c r="O176" s="13">
        <v>-1649516885</v>
      </c>
      <c r="Q176" s="13">
        <f t="shared" si="5"/>
        <v>625441469</v>
      </c>
      <c r="R176" s="111"/>
      <c r="S176" s="111"/>
    </row>
    <row r="177" spans="1:19" s="13" customFormat="1" ht="21.75">
      <c r="A177" s="111" t="s">
        <v>578</v>
      </c>
      <c r="B177" s="128"/>
      <c r="C177" s="13">
        <v>245000</v>
      </c>
      <c r="E177" s="13">
        <v>1819935000</v>
      </c>
      <c r="G177" s="13">
        <v>-1795856580</v>
      </c>
      <c r="I177" s="13">
        <f t="shared" si="4"/>
        <v>24078420</v>
      </c>
      <c r="K177" s="13">
        <v>0</v>
      </c>
      <c r="M177" s="13">
        <v>2535808329</v>
      </c>
      <c r="O177" s="13">
        <v>-2512272580</v>
      </c>
      <c r="Q177" s="13">
        <f t="shared" si="5"/>
        <v>23535749</v>
      </c>
      <c r="R177" s="111"/>
      <c r="S177" s="111"/>
    </row>
    <row r="178" spans="1:19" s="13" customFormat="1" ht="21.75">
      <c r="A178" s="111" t="s">
        <v>620</v>
      </c>
      <c r="B178" s="128"/>
      <c r="C178" s="13">
        <v>84840</v>
      </c>
      <c r="E178" s="13">
        <v>417678305</v>
      </c>
      <c r="G178" s="13">
        <v>-370605623</v>
      </c>
      <c r="I178" s="13">
        <f t="shared" si="4"/>
        <v>47072682</v>
      </c>
      <c r="K178" s="13">
        <v>24840</v>
      </c>
      <c r="M178" s="13">
        <v>801937018</v>
      </c>
      <c r="O178" s="13">
        <v>-755155623</v>
      </c>
      <c r="Q178" s="13">
        <f t="shared" si="5"/>
        <v>46781395</v>
      </c>
      <c r="R178" s="111"/>
      <c r="S178" s="111"/>
    </row>
    <row r="179" spans="1:19" s="13" customFormat="1" ht="21.75">
      <c r="A179" s="111" t="s">
        <v>631</v>
      </c>
      <c r="B179" s="128"/>
      <c r="C179" s="13">
        <v>2444000</v>
      </c>
      <c r="E179" s="13">
        <v>571240800</v>
      </c>
      <c r="G179" s="13">
        <v>-275581933</v>
      </c>
      <c r="I179" s="13">
        <f t="shared" si="4"/>
        <v>295658867</v>
      </c>
      <c r="K179" s="13">
        <v>0</v>
      </c>
      <c r="M179" s="13">
        <v>1152457241</v>
      </c>
      <c r="O179" s="13">
        <v>-857238933</v>
      </c>
      <c r="Q179" s="13">
        <f t="shared" si="5"/>
        <v>295218308</v>
      </c>
      <c r="R179" s="111"/>
      <c r="S179" s="111"/>
    </row>
    <row r="180" spans="1:19" s="13" customFormat="1" ht="21.75">
      <c r="A180" s="111" t="s">
        <v>467</v>
      </c>
      <c r="B180" s="128"/>
      <c r="C180" s="13">
        <v>0</v>
      </c>
      <c r="E180" s="13">
        <v>0</v>
      </c>
      <c r="G180" s="13">
        <v>0</v>
      </c>
      <c r="I180" s="13">
        <f t="shared" si="4"/>
        <v>0</v>
      </c>
      <c r="K180" s="13">
        <v>0</v>
      </c>
      <c r="M180" s="13">
        <v>441721334</v>
      </c>
      <c r="O180" s="13">
        <v>-438971667</v>
      </c>
      <c r="Q180" s="13">
        <f t="shared" si="5"/>
        <v>2749667</v>
      </c>
      <c r="R180" s="111"/>
      <c r="S180" s="111"/>
    </row>
    <row r="181" spans="1:19" s="13" customFormat="1" ht="21.75">
      <c r="A181" s="111" t="s">
        <v>642</v>
      </c>
      <c r="B181" s="128"/>
      <c r="C181" s="13">
        <v>825600</v>
      </c>
      <c r="E181" s="13">
        <v>457781557</v>
      </c>
      <c r="G181" s="13">
        <v>360522664</v>
      </c>
      <c r="I181" s="13">
        <f t="shared" si="4"/>
        <v>818304221</v>
      </c>
      <c r="K181" s="13">
        <v>185600</v>
      </c>
      <c r="M181" s="13">
        <v>1453321912</v>
      </c>
      <c r="O181" s="13">
        <v>-635772336</v>
      </c>
      <c r="Q181" s="13">
        <f t="shared" si="5"/>
        <v>817549576</v>
      </c>
      <c r="R181" s="111"/>
      <c r="S181" s="111"/>
    </row>
    <row r="182" spans="1:19" s="13" customFormat="1" ht="21.75">
      <c r="A182" s="111" t="s">
        <v>643</v>
      </c>
      <c r="B182" s="128"/>
      <c r="C182" s="13">
        <v>736590</v>
      </c>
      <c r="E182" s="13">
        <v>868978266</v>
      </c>
      <c r="G182" s="13">
        <v>-584169443</v>
      </c>
      <c r="I182" s="13">
        <f t="shared" si="4"/>
        <v>284808823</v>
      </c>
      <c r="K182" s="13">
        <v>165590</v>
      </c>
      <c r="M182" s="13">
        <v>1405085960</v>
      </c>
      <c r="O182" s="13">
        <v>-1120683443</v>
      </c>
      <c r="Q182" s="13">
        <f t="shared" si="5"/>
        <v>284402517</v>
      </c>
      <c r="R182" s="111"/>
      <c r="S182" s="111"/>
    </row>
    <row r="183" spans="1:19" s="13" customFormat="1" ht="21.75">
      <c r="A183" s="111" t="s">
        <v>699</v>
      </c>
      <c r="B183" s="128"/>
      <c r="C183" s="13">
        <v>0</v>
      </c>
      <c r="E183" s="13">
        <v>0</v>
      </c>
      <c r="G183" s="13">
        <v>0</v>
      </c>
      <c r="I183" s="13">
        <f t="shared" si="4"/>
        <v>0</v>
      </c>
      <c r="K183" s="13">
        <v>0</v>
      </c>
      <c r="M183" s="13">
        <v>-1616343684</v>
      </c>
      <c r="O183" s="13">
        <v>0</v>
      </c>
      <c r="Q183" s="13">
        <f t="shared" si="5"/>
        <v>-1616343684</v>
      </c>
      <c r="R183" s="111"/>
      <c r="S183" s="111"/>
    </row>
    <row r="184" spans="1:19" s="13" customFormat="1" ht="21.75">
      <c r="A184" s="111" t="s">
        <v>413</v>
      </c>
      <c r="B184" s="128"/>
      <c r="C184" s="13">
        <v>0</v>
      </c>
      <c r="E184" s="13">
        <v>0</v>
      </c>
      <c r="G184" s="13">
        <v>0</v>
      </c>
      <c r="I184" s="13">
        <f t="shared" si="4"/>
        <v>0</v>
      </c>
      <c r="K184" s="13">
        <v>0</v>
      </c>
      <c r="M184" s="13">
        <v>1105792378</v>
      </c>
      <c r="O184" s="13">
        <v>-940823140</v>
      </c>
      <c r="Q184" s="13">
        <f t="shared" si="5"/>
        <v>164969238</v>
      </c>
      <c r="R184" s="111"/>
      <c r="S184" s="111"/>
    </row>
    <row r="185" spans="1:19" s="13" customFormat="1" ht="21.75">
      <c r="A185" s="111" t="s">
        <v>431</v>
      </c>
      <c r="B185" s="128"/>
      <c r="C185" s="13">
        <v>0</v>
      </c>
      <c r="E185" s="13">
        <v>0</v>
      </c>
      <c r="G185" s="13">
        <v>0</v>
      </c>
      <c r="I185" s="13">
        <f t="shared" si="4"/>
        <v>0</v>
      </c>
      <c r="K185" s="13">
        <v>0</v>
      </c>
      <c r="M185" s="13">
        <v>111617591</v>
      </c>
      <c r="O185" s="13">
        <v>0</v>
      </c>
      <c r="Q185" s="13">
        <f t="shared" si="5"/>
        <v>111617591</v>
      </c>
      <c r="R185" s="111"/>
      <c r="S185" s="111"/>
    </row>
    <row r="186" spans="1:19" s="13" customFormat="1" ht="21.75">
      <c r="A186" s="111" t="s">
        <v>178</v>
      </c>
      <c r="B186" s="128"/>
      <c r="C186" s="13">
        <v>0</v>
      </c>
      <c r="E186" s="13">
        <v>0</v>
      </c>
      <c r="G186" s="13">
        <v>0</v>
      </c>
      <c r="I186" s="13">
        <f t="shared" si="4"/>
        <v>0</v>
      </c>
      <c r="K186" s="13">
        <v>524000</v>
      </c>
      <c r="M186" s="13">
        <v>-79430620</v>
      </c>
      <c r="O186" s="13">
        <v>47684000</v>
      </c>
      <c r="Q186" s="13">
        <f t="shared" si="5"/>
        <v>-31746620</v>
      </c>
      <c r="R186" s="111"/>
      <c r="S186" s="111"/>
    </row>
    <row r="187" spans="1:19" s="13" customFormat="1" ht="21.75">
      <c r="A187" s="111" t="s">
        <v>612</v>
      </c>
      <c r="B187" s="128"/>
      <c r="C187" s="13">
        <v>626000</v>
      </c>
      <c r="E187" s="13">
        <v>4638348000</v>
      </c>
      <c r="G187" s="13">
        <v>-4592826338</v>
      </c>
      <c r="I187" s="13">
        <f t="shared" si="4"/>
        <v>45521662</v>
      </c>
      <c r="K187" s="13">
        <v>0</v>
      </c>
      <c r="M187" s="13">
        <v>7272491219</v>
      </c>
      <c r="O187" s="13">
        <v>-7228966338</v>
      </c>
      <c r="Q187" s="13">
        <f t="shared" si="5"/>
        <v>43524881</v>
      </c>
      <c r="R187" s="111"/>
      <c r="S187" s="111"/>
    </row>
    <row r="188" spans="1:19" s="13" customFormat="1" ht="21.75">
      <c r="A188" s="111" t="s">
        <v>454</v>
      </c>
      <c r="B188" s="128"/>
      <c r="C188" s="13">
        <v>0</v>
      </c>
      <c r="E188" s="13">
        <v>0</v>
      </c>
      <c r="G188" s="13">
        <v>0</v>
      </c>
      <c r="I188" s="13">
        <f t="shared" si="4"/>
        <v>0</v>
      </c>
      <c r="K188" s="13">
        <v>0</v>
      </c>
      <c r="M188" s="13">
        <v>2977966346</v>
      </c>
      <c r="O188" s="13">
        <v>-2973289505</v>
      </c>
      <c r="Q188" s="13">
        <f t="shared" si="5"/>
        <v>4676841</v>
      </c>
      <c r="R188" s="111"/>
      <c r="S188" s="111"/>
    </row>
    <row r="189" spans="1:19" s="13" customFormat="1" ht="21.75">
      <c r="A189" s="111" t="s">
        <v>581</v>
      </c>
      <c r="B189" s="128"/>
      <c r="C189" s="13">
        <v>164358</v>
      </c>
      <c r="E189" s="13">
        <v>466625726</v>
      </c>
      <c r="G189" s="13">
        <v>-407657478</v>
      </c>
      <c r="I189" s="13">
        <f t="shared" si="4"/>
        <v>58968248</v>
      </c>
      <c r="K189" s="13">
        <v>26358</v>
      </c>
      <c r="M189" s="13">
        <v>768972546</v>
      </c>
      <c r="O189" s="13">
        <v>-710233478</v>
      </c>
      <c r="Q189" s="13">
        <f t="shared" si="5"/>
        <v>58739068</v>
      </c>
      <c r="R189" s="111"/>
      <c r="S189" s="111"/>
    </row>
    <row r="190" spans="1:19" s="13" customFormat="1" ht="21.75">
      <c r="A190" s="111" t="s">
        <v>433</v>
      </c>
      <c r="B190" s="128"/>
      <c r="C190" s="13">
        <v>0</v>
      </c>
      <c r="E190" s="13">
        <v>0</v>
      </c>
      <c r="G190" s="13">
        <v>0</v>
      </c>
      <c r="I190" s="13">
        <f t="shared" si="4"/>
        <v>0</v>
      </c>
      <c r="K190" s="13">
        <v>0</v>
      </c>
      <c r="M190" s="13">
        <v>-208149022</v>
      </c>
      <c r="O190" s="13">
        <v>0</v>
      </c>
      <c r="Q190" s="13">
        <f t="shared" si="5"/>
        <v>-208149022</v>
      </c>
      <c r="R190" s="111"/>
      <c r="S190" s="111"/>
    </row>
    <row r="191" spans="1:19" s="13" customFormat="1" ht="21.75">
      <c r="A191" s="111" t="s">
        <v>442</v>
      </c>
      <c r="B191" s="128"/>
      <c r="C191" s="13">
        <v>0</v>
      </c>
      <c r="E191" s="13">
        <v>0</v>
      </c>
      <c r="G191" s="13">
        <v>0</v>
      </c>
      <c r="I191" s="13">
        <f t="shared" si="4"/>
        <v>0</v>
      </c>
      <c r="K191" s="13">
        <v>0</v>
      </c>
      <c r="M191" s="13">
        <v>-764667192</v>
      </c>
      <c r="O191" s="13">
        <v>0</v>
      </c>
      <c r="Q191" s="13">
        <f t="shared" si="5"/>
        <v>-764667192</v>
      </c>
      <c r="R191" s="111"/>
      <c r="S191" s="111"/>
    </row>
    <row r="192" spans="1:19" s="13" customFormat="1" ht="21.75">
      <c r="A192" s="111" t="s">
        <v>443</v>
      </c>
      <c r="B192" s="128"/>
      <c r="C192" s="13">
        <v>0</v>
      </c>
      <c r="E192" s="13">
        <v>0</v>
      </c>
      <c r="G192" s="13">
        <v>0</v>
      </c>
      <c r="I192" s="13">
        <f t="shared" si="4"/>
        <v>0</v>
      </c>
      <c r="K192" s="13">
        <v>0</v>
      </c>
      <c r="M192" s="13">
        <v>7125521929</v>
      </c>
      <c r="O192" s="13">
        <v>-6677332904</v>
      </c>
      <c r="Q192" s="13">
        <f t="shared" si="5"/>
        <v>448189025</v>
      </c>
      <c r="R192" s="111"/>
      <c r="S192" s="111"/>
    </row>
    <row r="193" spans="1:19" s="13" customFormat="1" ht="21.75">
      <c r="A193" s="111" t="s">
        <v>456</v>
      </c>
      <c r="B193" s="128"/>
      <c r="C193" s="13">
        <v>0</v>
      </c>
      <c r="E193" s="13">
        <v>0</v>
      </c>
      <c r="G193" s="13">
        <v>0</v>
      </c>
      <c r="I193" s="13">
        <f t="shared" si="4"/>
        <v>0</v>
      </c>
      <c r="K193" s="13">
        <v>0</v>
      </c>
      <c r="M193" s="13">
        <v>2401820326</v>
      </c>
      <c r="O193" s="13">
        <v>0</v>
      </c>
      <c r="Q193" s="13">
        <f t="shared" si="5"/>
        <v>2401820326</v>
      </c>
      <c r="R193" s="111"/>
      <c r="S193" s="111"/>
    </row>
    <row r="194" spans="1:19" s="13" customFormat="1" ht="21.75">
      <c r="A194" s="111" t="s">
        <v>408</v>
      </c>
      <c r="B194" s="128"/>
      <c r="C194" s="13">
        <v>0</v>
      </c>
      <c r="E194" s="13">
        <v>0</v>
      </c>
      <c r="G194" s="13">
        <v>0</v>
      </c>
      <c r="I194" s="13">
        <f t="shared" si="4"/>
        <v>0</v>
      </c>
      <c r="K194" s="13">
        <v>0</v>
      </c>
      <c r="M194" s="13">
        <v>-11368609</v>
      </c>
      <c r="O194" s="13">
        <v>0</v>
      </c>
      <c r="Q194" s="13">
        <f t="shared" si="5"/>
        <v>-11368609</v>
      </c>
      <c r="R194" s="111"/>
      <c r="S194" s="111"/>
    </row>
    <row r="195" spans="1:19" s="13" customFormat="1" ht="21.75">
      <c r="A195" s="111" t="s">
        <v>395</v>
      </c>
      <c r="B195" s="128"/>
      <c r="C195" s="13">
        <v>0</v>
      </c>
      <c r="E195" s="13">
        <v>0</v>
      </c>
      <c r="G195" s="13">
        <v>0</v>
      </c>
      <c r="I195" s="13">
        <f t="shared" si="4"/>
        <v>0</v>
      </c>
      <c r="K195" s="13">
        <v>800000</v>
      </c>
      <c r="M195" s="13">
        <v>69471996</v>
      </c>
      <c r="O195" s="13">
        <v>-52039389</v>
      </c>
      <c r="Q195" s="13">
        <f t="shared" si="5"/>
        <v>17432607</v>
      </c>
      <c r="R195" s="111"/>
      <c r="S195" s="111"/>
    </row>
    <row r="196" spans="1:19" s="13" customFormat="1" ht="21.75">
      <c r="A196" s="111" t="s">
        <v>465</v>
      </c>
      <c r="B196" s="128"/>
      <c r="C196" s="13">
        <v>0</v>
      </c>
      <c r="E196" s="13">
        <v>0</v>
      </c>
      <c r="G196" s="13">
        <v>0</v>
      </c>
      <c r="I196" s="13">
        <f t="shared" si="4"/>
        <v>0</v>
      </c>
      <c r="K196" s="13">
        <v>0</v>
      </c>
      <c r="M196" s="13">
        <v>-710387701</v>
      </c>
      <c r="O196" s="13">
        <v>0</v>
      </c>
      <c r="Q196" s="13">
        <f t="shared" si="5"/>
        <v>-710387701</v>
      </c>
      <c r="R196" s="111"/>
      <c r="S196" s="111"/>
    </row>
    <row r="197" spans="1:19" s="13" customFormat="1" ht="21.75">
      <c r="A197" s="111" t="s">
        <v>575</v>
      </c>
      <c r="B197" s="128"/>
      <c r="C197" s="13">
        <v>291000</v>
      </c>
      <c r="E197" s="13">
        <v>1736397000</v>
      </c>
      <c r="G197" s="13">
        <v>-1663458937</v>
      </c>
      <c r="I197" s="13">
        <f t="shared" si="4"/>
        <v>72938063</v>
      </c>
      <c r="K197" s="13">
        <v>0</v>
      </c>
      <c r="M197" s="13">
        <v>3068122492</v>
      </c>
      <c r="O197" s="13">
        <v>-2996193937</v>
      </c>
      <c r="Q197" s="13">
        <f t="shared" si="5"/>
        <v>71928555</v>
      </c>
      <c r="R197" s="111"/>
      <c r="S197" s="111"/>
    </row>
    <row r="198" spans="1:19" s="13" customFormat="1" ht="21.75">
      <c r="A198" s="111" t="s">
        <v>307</v>
      </c>
      <c r="B198" s="128"/>
      <c r="C198" s="13">
        <v>0</v>
      </c>
      <c r="E198" s="13">
        <v>0</v>
      </c>
      <c r="G198" s="13">
        <v>0</v>
      </c>
      <c r="I198" s="13">
        <f t="shared" si="4"/>
        <v>0</v>
      </c>
      <c r="K198" s="13">
        <v>1000</v>
      </c>
      <c r="M198" s="13">
        <v>7956000</v>
      </c>
      <c r="O198" s="13">
        <v>-8086619</v>
      </c>
      <c r="Q198" s="13">
        <f t="shared" si="5"/>
        <v>-130619</v>
      </c>
      <c r="R198" s="111"/>
      <c r="S198" s="111"/>
    </row>
    <row r="199" spans="1:19" s="13" customFormat="1" ht="21.75">
      <c r="A199" s="111" t="s">
        <v>416</v>
      </c>
      <c r="B199" s="128"/>
      <c r="C199" s="13">
        <v>0</v>
      </c>
      <c r="E199" s="13">
        <v>0</v>
      </c>
      <c r="G199" s="13">
        <v>0</v>
      </c>
      <c r="I199" s="13">
        <f t="shared" si="4"/>
        <v>0</v>
      </c>
      <c r="K199" s="13">
        <v>0</v>
      </c>
      <c r="M199" s="13">
        <v>323463404</v>
      </c>
      <c r="O199" s="13">
        <v>0</v>
      </c>
      <c r="Q199" s="13">
        <f t="shared" si="5"/>
        <v>323463404</v>
      </c>
      <c r="R199" s="111"/>
      <c r="S199" s="111"/>
    </row>
    <row r="200" spans="1:19" s="13" customFormat="1" ht="21.75">
      <c r="A200" s="111" t="s">
        <v>183</v>
      </c>
      <c r="B200" s="128"/>
      <c r="C200" s="13">
        <v>0</v>
      </c>
      <c r="E200" s="13">
        <v>0</v>
      </c>
      <c r="G200" s="13">
        <v>0</v>
      </c>
      <c r="I200" s="13">
        <f t="shared" ref="I200:I263" si="6">E200+G200</f>
        <v>0</v>
      </c>
      <c r="K200" s="13">
        <v>23000</v>
      </c>
      <c r="M200" s="13">
        <v>68620500</v>
      </c>
      <c r="O200" s="13">
        <v>-81902270</v>
      </c>
      <c r="Q200" s="13">
        <f t="shared" ref="Q200:Q263" si="7">M200+O200</f>
        <v>-13281770</v>
      </c>
      <c r="R200" s="111"/>
      <c r="S200" s="111"/>
    </row>
    <row r="201" spans="1:19" s="13" customFormat="1" ht="21.75">
      <c r="A201" s="111" t="s">
        <v>343</v>
      </c>
      <c r="B201" s="128"/>
      <c r="C201" s="13">
        <v>0</v>
      </c>
      <c r="E201" s="13">
        <v>0</v>
      </c>
      <c r="G201" s="13">
        <v>0</v>
      </c>
      <c r="I201" s="13">
        <f t="shared" si="6"/>
        <v>0</v>
      </c>
      <c r="K201" s="13">
        <v>0</v>
      </c>
      <c r="M201" s="13">
        <v>-912709716</v>
      </c>
      <c r="O201" s="13">
        <v>0</v>
      </c>
      <c r="Q201" s="13">
        <f t="shared" si="7"/>
        <v>-912709716</v>
      </c>
      <c r="R201" s="111"/>
      <c r="S201" s="111"/>
    </row>
    <row r="202" spans="1:19" s="13" customFormat="1" ht="21.75">
      <c r="A202" s="111" t="s">
        <v>310</v>
      </c>
      <c r="B202" s="128"/>
      <c r="C202" s="13">
        <v>0</v>
      </c>
      <c r="E202" s="13">
        <v>0</v>
      </c>
      <c r="G202" s="13">
        <v>0</v>
      </c>
      <c r="I202" s="13">
        <f t="shared" si="6"/>
        <v>0</v>
      </c>
      <c r="K202" s="13">
        <v>101000</v>
      </c>
      <c r="M202" s="13">
        <v>2768987</v>
      </c>
      <c r="O202" s="13">
        <v>-55201414</v>
      </c>
      <c r="Q202" s="13">
        <f t="shared" si="7"/>
        <v>-52432427</v>
      </c>
      <c r="R202" s="111"/>
      <c r="S202" s="111"/>
    </row>
    <row r="203" spans="1:19" s="13" customFormat="1" ht="21.75">
      <c r="A203" s="111" t="s">
        <v>270</v>
      </c>
      <c r="B203" s="128"/>
      <c r="C203" s="13">
        <v>0</v>
      </c>
      <c r="E203" s="13">
        <v>0</v>
      </c>
      <c r="G203" s="13">
        <v>0</v>
      </c>
      <c r="I203" s="13">
        <f t="shared" si="6"/>
        <v>0</v>
      </c>
      <c r="K203" s="13">
        <v>210000</v>
      </c>
      <c r="M203" s="13">
        <v>6748483</v>
      </c>
      <c r="O203" s="13">
        <v>35490000</v>
      </c>
      <c r="Q203" s="13">
        <f t="shared" si="7"/>
        <v>42238483</v>
      </c>
      <c r="R203" s="111"/>
      <c r="S203" s="111"/>
    </row>
    <row r="204" spans="1:19" s="13" customFormat="1" ht="21.75">
      <c r="A204" s="111" t="s">
        <v>329</v>
      </c>
      <c r="B204" s="128"/>
      <c r="C204" s="13">
        <v>0</v>
      </c>
      <c r="E204" s="13">
        <v>0</v>
      </c>
      <c r="G204" s="13">
        <v>0</v>
      </c>
      <c r="I204" s="13">
        <f t="shared" si="6"/>
        <v>0</v>
      </c>
      <c r="K204" s="13">
        <v>0</v>
      </c>
      <c r="M204" s="13">
        <v>-117035955</v>
      </c>
      <c r="O204" s="13">
        <v>0</v>
      </c>
      <c r="Q204" s="13">
        <f t="shared" si="7"/>
        <v>-117035955</v>
      </c>
      <c r="R204" s="111"/>
      <c r="S204" s="111"/>
    </row>
    <row r="205" spans="1:19" s="13" customFormat="1" ht="21.75">
      <c r="A205" s="111" t="s">
        <v>162</v>
      </c>
      <c r="B205" s="128"/>
      <c r="C205" s="13">
        <v>0</v>
      </c>
      <c r="E205" s="13">
        <v>0</v>
      </c>
      <c r="G205" s="13">
        <v>0</v>
      </c>
      <c r="I205" s="13">
        <f t="shared" si="6"/>
        <v>0</v>
      </c>
      <c r="K205" s="13">
        <v>71</v>
      </c>
      <c r="M205" s="13">
        <v>856716199</v>
      </c>
      <c r="O205" s="13">
        <v>-1002295334</v>
      </c>
      <c r="Q205" s="13">
        <f t="shared" si="7"/>
        <v>-145579135</v>
      </c>
      <c r="R205" s="111"/>
      <c r="S205" s="111"/>
    </row>
    <row r="206" spans="1:19" s="13" customFormat="1" ht="21.75">
      <c r="A206" s="111" t="s">
        <v>269</v>
      </c>
      <c r="B206" s="128"/>
      <c r="C206" s="13">
        <v>0</v>
      </c>
      <c r="E206" s="13">
        <v>0</v>
      </c>
      <c r="G206" s="13">
        <v>0</v>
      </c>
      <c r="I206" s="13">
        <f t="shared" si="6"/>
        <v>0</v>
      </c>
      <c r="K206" s="13">
        <v>487000</v>
      </c>
      <c r="M206" s="13">
        <v>809392372</v>
      </c>
      <c r="O206" s="13">
        <v>-873837764</v>
      </c>
      <c r="Q206" s="13">
        <f t="shared" si="7"/>
        <v>-64445392</v>
      </c>
      <c r="R206" s="111"/>
      <c r="S206" s="111"/>
    </row>
    <row r="207" spans="1:19" s="13" customFormat="1" ht="21.75">
      <c r="A207" s="111" t="s">
        <v>567</v>
      </c>
      <c r="B207" s="128"/>
      <c r="C207" s="13">
        <v>14401000</v>
      </c>
      <c r="E207" s="13">
        <v>4748419260</v>
      </c>
      <c r="G207" s="13">
        <v>-4391822414</v>
      </c>
      <c r="I207" s="13">
        <f t="shared" si="6"/>
        <v>356596846</v>
      </c>
      <c r="K207" s="13">
        <v>0</v>
      </c>
      <c r="M207" s="13">
        <v>8271042180</v>
      </c>
      <c r="O207" s="13">
        <v>-7917520865</v>
      </c>
      <c r="Q207" s="13">
        <f t="shared" si="7"/>
        <v>353521315</v>
      </c>
      <c r="R207" s="111"/>
      <c r="S207" s="111"/>
    </row>
    <row r="208" spans="1:19" s="13" customFormat="1" ht="21.75">
      <c r="A208" s="111" t="s">
        <v>184</v>
      </c>
      <c r="B208" s="128"/>
      <c r="C208" s="13">
        <v>0</v>
      </c>
      <c r="E208" s="13">
        <v>0</v>
      </c>
      <c r="G208" s="13">
        <v>0</v>
      </c>
      <c r="I208" s="13">
        <f t="shared" si="6"/>
        <v>0</v>
      </c>
      <c r="K208" s="13">
        <v>704000</v>
      </c>
      <c r="M208" s="13">
        <v>-727262886</v>
      </c>
      <c r="O208" s="13">
        <v>367488000</v>
      </c>
      <c r="Q208" s="13">
        <f t="shared" si="7"/>
        <v>-359774886</v>
      </c>
      <c r="R208" s="111"/>
      <c r="S208" s="111"/>
    </row>
    <row r="209" spans="1:19" s="13" customFormat="1" ht="21.75">
      <c r="A209" s="111" t="s">
        <v>213</v>
      </c>
      <c r="B209" s="128"/>
      <c r="C209" s="13">
        <v>0</v>
      </c>
      <c r="E209" s="13">
        <v>0</v>
      </c>
      <c r="G209" s="13">
        <v>0</v>
      </c>
      <c r="I209" s="13">
        <f t="shared" si="6"/>
        <v>0</v>
      </c>
      <c r="K209" s="13">
        <v>1723000</v>
      </c>
      <c r="M209" s="13">
        <v>-505367597</v>
      </c>
      <c r="O209" s="13">
        <v>399736000</v>
      </c>
      <c r="Q209" s="13">
        <f t="shared" si="7"/>
        <v>-105631597</v>
      </c>
      <c r="R209" s="111"/>
      <c r="S209" s="111"/>
    </row>
    <row r="210" spans="1:19" s="13" customFormat="1" ht="21.75">
      <c r="A210" s="111" t="s">
        <v>296</v>
      </c>
      <c r="B210" s="128"/>
      <c r="C210" s="13">
        <v>0</v>
      </c>
      <c r="E210" s="13">
        <v>0</v>
      </c>
      <c r="G210" s="13">
        <v>0</v>
      </c>
      <c r="I210" s="13">
        <f t="shared" si="6"/>
        <v>0</v>
      </c>
      <c r="K210" s="13">
        <v>530000</v>
      </c>
      <c r="M210" s="13">
        <v>-594579018</v>
      </c>
      <c r="O210" s="13">
        <v>259700000</v>
      </c>
      <c r="Q210" s="13">
        <f t="shared" si="7"/>
        <v>-334879018</v>
      </c>
      <c r="R210" s="111"/>
      <c r="S210" s="111"/>
    </row>
    <row r="211" spans="1:19" s="13" customFormat="1" ht="21.75">
      <c r="A211" s="111" t="s">
        <v>545</v>
      </c>
      <c r="B211" s="128"/>
      <c r="C211" s="13">
        <v>1209000</v>
      </c>
      <c r="E211" s="13">
        <v>842371335</v>
      </c>
      <c r="G211" s="13">
        <v>-586302239</v>
      </c>
      <c r="I211" s="13">
        <f t="shared" si="6"/>
        <v>256069096</v>
      </c>
      <c r="K211" s="13">
        <v>419000</v>
      </c>
      <c r="M211" s="13">
        <v>1612660789</v>
      </c>
      <c r="O211" s="13">
        <v>-1360881781</v>
      </c>
      <c r="Q211" s="13">
        <f t="shared" si="7"/>
        <v>251779008</v>
      </c>
      <c r="R211" s="111"/>
      <c r="S211" s="111"/>
    </row>
    <row r="212" spans="1:19" s="13" customFormat="1" ht="21.75">
      <c r="A212" s="111" t="s">
        <v>379</v>
      </c>
      <c r="B212" s="128"/>
      <c r="C212" s="13">
        <v>0</v>
      </c>
      <c r="E212" s="13">
        <v>0</v>
      </c>
      <c r="G212" s="13">
        <v>0</v>
      </c>
      <c r="I212" s="13">
        <f t="shared" si="6"/>
        <v>0</v>
      </c>
      <c r="K212" s="13">
        <v>0</v>
      </c>
      <c r="M212" s="13">
        <v>867935709</v>
      </c>
      <c r="O212" s="13">
        <v>-807566785</v>
      </c>
      <c r="Q212" s="13">
        <f t="shared" si="7"/>
        <v>60368924</v>
      </c>
      <c r="R212" s="111"/>
      <c r="S212" s="111"/>
    </row>
    <row r="213" spans="1:19" s="13" customFormat="1" ht="21.75">
      <c r="A213" s="111" t="s">
        <v>210</v>
      </c>
      <c r="B213" s="128"/>
      <c r="C213" s="13">
        <v>0</v>
      </c>
      <c r="E213" s="13">
        <v>0</v>
      </c>
      <c r="G213" s="13">
        <v>0</v>
      </c>
      <c r="I213" s="13">
        <f t="shared" si="6"/>
        <v>0</v>
      </c>
      <c r="K213" s="13">
        <v>2717000</v>
      </c>
      <c r="M213" s="13">
        <v>-1373229998</v>
      </c>
      <c r="O213" s="13">
        <v>703703000</v>
      </c>
      <c r="Q213" s="13">
        <f t="shared" si="7"/>
        <v>-669526998</v>
      </c>
      <c r="R213" s="111"/>
      <c r="S213" s="111"/>
    </row>
    <row r="214" spans="1:19" s="13" customFormat="1" ht="21.75">
      <c r="A214" s="111" t="s">
        <v>232</v>
      </c>
      <c r="B214" s="128"/>
      <c r="C214" s="13">
        <v>0</v>
      </c>
      <c r="E214" s="13">
        <v>0</v>
      </c>
      <c r="G214" s="13">
        <v>0</v>
      </c>
      <c r="I214" s="13">
        <f t="shared" si="6"/>
        <v>0</v>
      </c>
      <c r="K214" s="13">
        <v>443000</v>
      </c>
      <c r="M214" s="13">
        <v>101088913</v>
      </c>
      <c r="O214" s="13">
        <v>-100568298</v>
      </c>
      <c r="Q214" s="13">
        <f t="shared" si="7"/>
        <v>520615</v>
      </c>
      <c r="R214" s="111"/>
      <c r="S214" s="111"/>
    </row>
    <row r="215" spans="1:19" s="13" customFormat="1" ht="21.75">
      <c r="A215" s="111" t="s">
        <v>363</v>
      </c>
      <c r="B215" s="128"/>
      <c r="C215" s="13">
        <v>0</v>
      </c>
      <c r="E215" s="13">
        <v>0</v>
      </c>
      <c r="G215" s="13">
        <v>0</v>
      </c>
      <c r="I215" s="13">
        <f t="shared" si="6"/>
        <v>0</v>
      </c>
      <c r="K215" s="13">
        <v>0</v>
      </c>
      <c r="M215" s="13">
        <v>-24029624</v>
      </c>
      <c r="O215" s="13">
        <v>0</v>
      </c>
      <c r="Q215" s="13">
        <f t="shared" si="7"/>
        <v>-24029624</v>
      </c>
      <c r="R215" s="111"/>
      <c r="S215" s="111"/>
    </row>
    <row r="216" spans="1:19" s="13" customFormat="1" ht="21.75">
      <c r="A216" s="111" t="s">
        <v>141</v>
      </c>
      <c r="B216" s="128"/>
      <c r="C216" s="13">
        <v>0</v>
      </c>
      <c r="E216" s="13">
        <v>0</v>
      </c>
      <c r="G216" s="13">
        <v>0</v>
      </c>
      <c r="I216" s="13">
        <f t="shared" si="6"/>
        <v>0</v>
      </c>
      <c r="K216" s="13">
        <v>2954000</v>
      </c>
      <c r="M216" s="13">
        <v>2526620115</v>
      </c>
      <c r="O216" s="13">
        <v>-2585377497</v>
      </c>
      <c r="Q216" s="13">
        <f t="shared" si="7"/>
        <v>-58757382</v>
      </c>
      <c r="R216" s="111"/>
      <c r="S216" s="111"/>
    </row>
    <row r="217" spans="1:19" s="13" customFormat="1" ht="21.75">
      <c r="A217" s="111" t="s">
        <v>532</v>
      </c>
      <c r="B217" s="128"/>
      <c r="C217" s="13">
        <v>0</v>
      </c>
      <c r="E217" s="13">
        <v>0</v>
      </c>
      <c r="G217" s="13">
        <v>0</v>
      </c>
      <c r="I217" s="13">
        <f t="shared" si="6"/>
        <v>0</v>
      </c>
      <c r="K217" s="13">
        <v>-1947000</v>
      </c>
      <c r="M217" s="13">
        <v>421416543</v>
      </c>
      <c r="O217" s="13">
        <v>-421736000</v>
      </c>
      <c r="Q217" s="13">
        <f t="shared" si="7"/>
        <v>-319457</v>
      </c>
      <c r="R217" s="111"/>
      <c r="S217" s="111"/>
    </row>
    <row r="218" spans="1:19" s="13" customFormat="1" ht="21.75">
      <c r="A218" s="111" t="s">
        <v>654</v>
      </c>
      <c r="B218" s="128"/>
      <c r="C218" s="13">
        <v>28000</v>
      </c>
      <c r="E218" s="13">
        <v>8950500</v>
      </c>
      <c r="G218" s="13">
        <v>-6807526</v>
      </c>
      <c r="I218" s="13">
        <f t="shared" si="6"/>
        <v>2142974</v>
      </c>
      <c r="K218" s="13">
        <v>0</v>
      </c>
      <c r="M218" s="13">
        <v>13343174</v>
      </c>
      <c r="O218" s="13">
        <v>-11203526</v>
      </c>
      <c r="Q218" s="13">
        <f t="shared" si="7"/>
        <v>2139648</v>
      </c>
      <c r="R218" s="111"/>
      <c r="S218" s="111"/>
    </row>
    <row r="219" spans="1:19" s="13" customFormat="1" ht="21.75">
      <c r="A219" s="111" t="s">
        <v>601</v>
      </c>
      <c r="B219" s="128"/>
      <c r="C219" s="13">
        <v>846000</v>
      </c>
      <c r="E219" s="13">
        <v>26413920</v>
      </c>
      <c r="G219" s="13">
        <v>31257729</v>
      </c>
      <c r="I219" s="13">
        <f t="shared" si="6"/>
        <v>57671649</v>
      </c>
      <c r="K219" s="13">
        <v>0</v>
      </c>
      <c r="M219" s="13">
        <v>91096895</v>
      </c>
      <c r="O219" s="13">
        <v>-33474271</v>
      </c>
      <c r="Q219" s="13">
        <f t="shared" si="7"/>
        <v>57622624</v>
      </c>
      <c r="R219" s="111"/>
      <c r="S219" s="111"/>
    </row>
    <row r="220" spans="1:19" s="13" customFormat="1" ht="21.75">
      <c r="A220" s="111" t="s">
        <v>548</v>
      </c>
      <c r="B220" s="128"/>
      <c r="C220" s="13">
        <v>7000</v>
      </c>
      <c r="E220" s="13">
        <v>7031115</v>
      </c>
      <c r="G220" s="13">
        <v>-4999554</v>
      </c>
      <c r="I220" s="13">
        <f t="shared" si="6"/>
        <v>2031561</v>
      </c>
      <c r="K220" s="13">
        <v>0</v>
      </c>
      <c r="M220" s="13">
        <v>11731553</v>
      </c>
      <c r="O220" s="13">
        <v>-9703554</v>
      </c>
      <c r="Q220" s="13">
        <f t="shared" si="7"/>
        <v>2027999</v>
      </c>
      <c r="R220" s="111"/>
      <c r="S220" s="111"/>
    </row>
    <row r="221" spans="1:19" s="13" customFormat="1" ht="21.75">
      <c r="A221" s="111" t="s">
        <v>644</v>
      </c>
      <c r="B221" s="128"/>
      <c r="C221" s="13">
        <v>2709000</v>
      </c>
      <c r="E221" s="13">
        <v>3935944843</v>
      </c>
      <c r="G221" s="13">
        <v>-3447256090</v>
      </c>
      <c r="I221" s="13">
        <f t="shared" si="6"/>
        <v>488688753</v>
      </c>
      <c r="K221" s="13">
        <v>609000</v>
      </c>
      <c r="M221" s="13">
        <v>5225472412</v>
      </c>
      <c r="O221" s="13">
        <v>-4737761090</v>
      </c>
      <c r="Q221" s="13">
        <f t="shared" si="7"/>
        <v>487711322</v>
      </c>
      <c r="R221" s="111"/>
      <c r="S221" s="111"/>
    </row>
    <row r="222" spans="1:19" s="13" customFormat="1" ht="21.75">
      <c r="A222" s="111" t="s">
        <v>681</v>
      </c>
      <c r="B222" s="128"/>
      <c r="C222" s="13">
        <v>0</v>
      </c>
      <c r="E222" s="13">
        <v>0</v>
      </c>
      <c r="G222" s="13">
        <v>0</v>
      </c>
      <c r="I222" s="13">
        <f t="shared" si="6"/>
        <v>0</v>
      </c>
      <c r="K222" s="13">
        <v>-11610000</v>
      </c>
      <c r="M222" s="13">
        <v>4561215334</v>
      </c>
      <c r="O222" s="13">
        <v>-4564673000</v>
      </c>
      <c r="Q222" s="13">
        <f t="shared" si="7"/>
        <v>-3457666</v>
      </c>
      <c r="R222" s="111"/>
      <c r="S222" s="111"/>
    </row>
    <row r="223" spans="1:19" s="13" customFormat="1" ht="21.75">
      <c r="A223" s="111" t="s">
        <v>613</v>
      </c>
      <c r="B223" s="128"/>
      <c r="C223" s="13">
        <v>129000</v>
      </c>
      <c r="E223" s="13">
        <v>1154614500</v>
      </c>
      <c r="G223" s="13">
        <v>-858501298</v>
      </c>
      <c r="I223" s="13">
        <f t="shared" si="6"/>
        <v>296113202</v>
      </c>
      <c r="K223" s="13">
        <v>0</v>
      </c>
      <c r="M223" s="13">
        <v>1895100197</v>
      </c>
      <c r="O223" s="13">
        <v>-1599548298</v>
      </c>
      <c r="Q223" s="13">
        <f t="shared" si="7"/>
        <v>295551899</v>
      </c>
      <c r="R223" s="111"/>
      <c r="S223" s="111"/>
    </row>
    <row r="224" spans="1:19" s="13" customFormat="1" ht="21.75">
      <c r="A224" s="111" t="s">
        <v>626</v>
      </c>
      <c r="B224" s="128"/>
      <c r="C224" s="13">
        <v>28280</v>
      </c>
      <c r="E224" s="13">
        <v>219781676</v>
      </c>
      <c r="G224" s="13">
        <v>-115040761</v>
      </c>
      <c r="I224" s="13">
        <f t="shared" si="6"/>
        <v>104740915</v>
      </c>
      <c r="K224" s="13">
        <v>8280</v>
      </c>
      <c r="M224" s="13">
        <v>318626750</v>
      </c>
      <c r="O224" s="13">
        <v>-213960761</v>
      </c>
      <c r="Q224" s="13">
        <f t="shared" si="7"/>
        <v>104665989</v>
      </c>
      <c r="R224" s="111"/>
      <c r="S224" s="111"/>
    </row>
    <row r="225" spans="1:19" s="13" customFormat="1" ht="21.75">
      <c r="A225" s="111" t="s">
        <v>496</v>
      </c>
      <c r="B225" s="128"/>
      <c r="C225" s="13">
        <v>0</v>
      </c>
      <c r="E225" s="13">
        <v>0</v>
      </c>
      <c r="G225" s="13">
        <v>0</v>
      </c>
      <c r="I225" s="13">
        <f t="shared" si="6"/>
        <v>0</v>
      </c>
      <c r="K225" s="13">
        <v>-4192000</v>
      </c>
      <c r="M225" s="13">
        <v>599827334</v>
      </c>
      <c r="O225" s="13">
        <v>-600282000</v>
      </c>
      <c r="Q225" s="13">
        <f t="shared" si="7"/>
        <v>-454666</v>
      </c>
      <c r="R225" s="111"/>
      <c r="S225" s="111"/>
    </row>
    <row r="226" spans="1:19" s="13" customFormat="1" ht="21.75">
      <c r="A226" s="111" t="s">
        <v>700</v>
      </c>
      <c r="B226" s="128"/>
      <c r="C226" s="13">
        <v>0</v>
      </c>
      <c r="E226" s="13">
        <v>0</v>
      </c>
      <c r="G226" s="13">
        <v>0</v>
      </c>
      <c r="I226" s="13">
        <f t="shared" si="6"/>
        <v>0</v>
      </c>
      <c r="K226" s="13">
        <v>0</v>
      </c>
      <c r="M226" s="13">
        <v>389086090</v>
      </c>
      <c r="O226" s="13">
        <v>0</v>
      </c>
      <c r="Q226" s="13">
        <f t="shared" si="7"/>
        <v>389086090</v>
      </c>
      <c r="R226" s="111"/>
      <c r="S226" s="111"/>
    </row>
    <row r="227" spans="1:19" s="13" customFormat="1" ht="21.75">
      <c r="A227" s="111" t="s">
        <v>616</v>
      </c>
      <c r="B227" s="128"/>
      <c r="C227" s="13">
        <v>757000</v>
      </c>
      <c r="E227" s="13">
        <v>8795358000</v>
      </c>
      <c r="G227" s="13">
        <v>-6893619617</v>
      </c>
      <c r="I227" s="13">
        <f t="shared" si="6"/>
        <v>1901738383</v>
      </c>
      <c r="K227" s="13">
        <v>0</v>
      </c>
      <c r="M227" s="13">
        <v>11038542601</v>
      </c>
      <c r="O227" s="13">
        <v>-9138504617</v>
      </c>
      <c r="Q227" s="13">
        <f t="shared" si="7"/>
        <v>1900037984</v>
      </c>
      <c r="R227" s="111"/>
      <c r="S227" s="111"/>
    </row>
    <row r="228" spans="1:19" s="13" customFormat="1" ht="21.75">
      <c r="A228" s="111" t="s">
        <v>497</v>
      </c>
      <c r="B228" s="128"/>
      <c r="C228" s="13">
        <v>0</v>
      </c>
      <c r="E228" s="13">
        <v>0</v>
      </c>
      <c r="G228" s="13">
        <v>0</v>
      </c>
      <c r="I228" s="13">
        <f t="shared" si="6"/>
        <v>0</v>
      </c>
      <c r="K228" s="13">
        <v>-2964000</v>
      </c>
      <c r="M228" s="13">
        <v>679155178</v>
      </c>
      <c r="O228" s="13">
        <v>-679670000</v>
      </c>
      <c r="Q228" s="13">
        <f t="shared" si="7"/>
        <v>-514822</v>
      </c>
      <c r="R228" s="111"/>
      <c r="S228" s="111"/>
    </row>
    <row r="229" spans="1:19" s="13" customFormat="1" ht="21.75">
      <c r="A229" s="111" t="s">
        <v>605</v>
      </c>
      <c r="B229" s="128"/>
      <c r="C229" s="13">
        <v>1317000</v>
      </c>
      <c r="E229" s="13">
        <v>479189880</v>
      </c>
      <c r="G229" s="13">
        <v>-410394931</v>
      </c>
      <c r="I229" s="13">
        <f t="shared" si="6"/>
        <v>68794949</v>
      </c>
      <c r="K229" s="13">
        <v>0</v>
      </c>
      <c r="M229" s="13">
        <v>738225567</v>
      </c>
      <c r="O229" s="13">
        <v>-669626931</v>
      </c>
      <c r="Q229" s="13">
        <f t="shared" si="7"/>
        <v>68598636</v>
      </c>
      <c r="R229" s="111"/>
      <c r="S229" s="111"/>
    </row>
    <row r="230" spans="1:19" s="13" customFormat="1" ht="21.75">
      <c r="A230" s="111" t="s">
        <v>584</v>
      </c>
      <c r="B230" s="128"/>
      <c r="C230" s="13">
        <v>347772</v>
      </c>
      <c r="E230" s="13">
        <v>1387906938</v>
      </c>
      <c r="G230" s="13">
        <v>-573569707</v>
      </c>
      <c r="I230" s="13">
        <f t="shared" si="6"/>
        <v>814337231</v>
      </c>
      <c r="K230" s="13">
        <v>55772</v>
      </c>
      <c r="M230" s="13">
        <v>2292421251</v>
      </c>
      <c r="O230" s="13">
        <v>-1478769707</v>
      </c>
      <c r="Q230" s="13">
        <f t="shared" si="7"/>
        <v>813651544</v>
      </c>
      <c r="R230" s="111"/>
      <c r="S230" s="111"/>
    </row>
    <row r="231" spans="1:19" s="13" customFormat="1" ht="21.75">
      <c r="A231" s="111" t="s">
        <v>588</v>
      </c>
      <c r="B231" s="128"/>
      <c r="C231" s="13">
        <v>5375</v>
      </c>
      <c r="E231" s="13">
        <v>1790722</v>
      </c>
      <c r="G231" s="13">
        <v>-1358226</v>
      </c>
      <c r="I231" s="13">
        <f t="shared" si="6"/>
        <v>432496</v>
      </c>
      <c r="K231" s="13">
        <v>375</v>
      </c>
      <c r="M231" s="13">
        <v>3104729</v>
      </c>
      <c r="O231" s="13">
        <v>-2673226</v>
      </c>
      <c r="Q231" s="13">
        <f t="shared" si="7"/>
        <v>431503</v>
      </c>
      <c r="R231" s="111"/>
      <c r="S231" s="111"/>
    </row>
    <row r="232" spans="1:19" s="13" customFormat="1" ht="21.75">
      <c r="A232" s="111" t="s">
        <v>553</v>
      </c>
      <c r="B232" s="128"/>
      <c r="C232" s="13">
        <v>219000</v>
      </c>
      <c r="E232" s="13">
        <v>58476600</v>
      </c>
      <c r="G232" s="13">
        <v>-47244939</v>
      </c>
      <c r="I232" s="13">
        <f t="shared" si="6"/>
        <v>11231661</v>
      </c>
      <c r="K232" s="13">
        <v>0</v>
      </c>
      <c r="M232" s="13">
        <v>95897236</v>
      </c>
      <c r="O232" s="13">
        <v>-84693939</v>
      </c>
      <c r="Q232" s="13">
        <f t="shared" si="7"/>
        <v>11203297</v>
      </c>
      <c r="R232" s="111"/>
      <c r="S232" s="111"/>
    </row>
    <row r="233" spans="1:19" s="13" customFormat="1" ht="21.75">
      <c r="A233" s="111" t="s">
        <v>411</v>
      </c>
      <c r="B233" s="128"/>
      <c r="C233" s="13">
        <v>0</v>
      </c>
      <c r="E233" s="13">
        <v>0</v>
      </c>
      <c r="G233" s="13">
        <v>0</v>
      </c>
      <c r="I233" s="13">
        <f t="shared" si="6"/>
        <v>0</v>
      </c>
      <c r="K233" s="13">
        <v>0</v>
      </c>
      <c r="M233" s="13">
        <v>-77305815</v>
      </c>
      <c r="O233" s="13">
        <v>0</v>
      </c>
      <c r="Q233" s="13">
        <f t="shared" si="7"/>
        <v>-77305815</v>
      </c>
      <c r="R233" s="111"/>
      <c r="S233" s="111"/>
    </row>
    <row r="234" spans="1:19" s="13" customFormat="1" ht="21.75">
      <c r="A234" s="111" t="s">
        <v>624</v>
      </c>
      <c r="B234" s="128"/>
      <c r="C234" s="13">
        <v>166852</v>
      </c>
      <c r="E234" s="13">
        <v>1143733099</v>
      </c>
      <c r="G234" s="13">
        <v>-874627612</v>
      </c>
      <c r="I234" s="13">
        <f t="shared" si="6"/>
        <v>269105487</v>
      </c>
      <c r="K234" s="13">
        <v>48852</v>
      </c>
      <c r="M234" s="13">
        <v>1716053298</v>
      </c>
      <c r="O234" s="13">
        <v>-1447381612</v>
      </c>
      <c r="Q234" s="13">
        <f t="shared" si="7"/>
        <v>268671686</v>
      </c>
      <c r="R234" s="111"/>
      <c r="S234" s="111"/>
    </row>
    <row r="235" spans="1:19" s="13" customFormat="1" ht="21.75">
      <c r="A235" s="111" t="s">
        <v>604</v>
      </c>
      <c r="B235" s="128"/>
      <c r="C235" s="13">
        <v>8364000</v>
      </c>
      <c r="E235" s="13">
        <v>2977652340</v>
      </c>
      <c r="G235" s="13">
        <v>-2579188318</v>
      </c>
      <c r="I235" s="13">
        <f t="shared" si="6"/>
        <v>398464022</v>
      </c>
      <c r="K235" s="13">
        <v>0</v>
      </c>
      <c r="M235" s="13">
        <v>4789273053</v>
      </c>
      <c r="O235" s="13">
        <v>-4392182318</v>
      </c>
      <c r="Q235" s="13">
        <f t="shared" si="7"/>
        <v>397090735</v>
      </c>
      <c r="R235" s="111"/>
      <c r="S235" s="111"/>
    </row>
    <row r="236" spans="1:19" s="13" customFormat="1" ht="21.75">
      <c r="A236" s="111" t="s">
        <v>439</v>
      </c>
      <c r="B236" s="128"/>
      <c r="C236" s="13">
        <v>0</v>
      </c>
      <c r="E236" s="13">
        <v>0</v>
      </c>
      <c r="G236" s="13">
        <v>0</v>
      </c>
      <c r="I236" s="13">
        <f t="shared" si="6"/>
        <v>0</v>
      </c>
      <c r="K236" s="13">
        <v>0</v>
      </c>
      <c r="M236" s="13">
        <v>3547307417</v>
      </c>
      <c r="O236" s="13">
        <v>-3453013350</v>
      </c>
      <c r="Q236" s="13">
        <f t="shared" si="7"/>
        <v>94294067</v>
      </c>
      <c r="R236" s="111"/>
      <c r="S236" s="111"/>
    </row>
    <row r="237" spans="1:19" s="13" customFormat="1" ht="21.75">
      <c r="A237" s="111" t="s">
        <v>589</v>
      </c>
      <c r="B237" s="128"/>
      <c r="C237" s="13">
        <v>3658225</v>
      </c>
      <c r="E237" s="13">
        <v>1180028848</v>
      </c>
      <c r="G237" s="13">
        <v>-1218891346</v>
      </c>
      <c r="I237" s="13">
        <f t="shared" si="6"/>
        <v>-38862498</v>
      </c>
      <c r="K237" s="13">
        <v>255225</v>
      </c>
      <c r="M237" s="13">
        <v>1627821423</v>
      </c>
      <c r="O237" s="13">
        <v>-1667023346</v>
      </c>
      <c r="Q237" s="13">
        <f t="shared" si="7"/>
        <v>-39201923</v>
      </c>
      <c r="R237" s="111"/>
      <c r="S237" s="111"/>
    </row>
    <row r="238" spans="1:19" s="13" customFormat="1" ht="21.75">
      <c r="A238" s="111" t="s">
        <v>440</v>
      </c>
      <c r="B238" s="128"/>
      <c r="C238" s="13">
        <v>0</v>
      </c>
      <c r="E238" s="13">
        <v>0</v>
      </c>
      <c r="G238" s="13">
        <v>0</v>
      </c>
      <c r="I238" s="13">
        <f t="shared" si="6"/>
        <v>0</v>
      </c>
      <c r="K238" s="13">
        <v>0</v>
      </c>
      <c r="M238" s="13">
        <v>-530315226</v>
      </c>
      <c r="O238" s="13">
        <v>0</v>
      </c>
      <c r="Q238" s="13">
        <f t="shared" si="7"/>
        <v>-530315226</v>
      </c>
      <c r="R238" s="111"/>
      <c r="S238" s="111"/>
    </row>
    <row r="239" spans="1:19" s="13" customFormat="1" ht="21.75">
      <c r="A239" s="111" t="s">
        <v>469</v>
      </c>
      <c r="B239" s="128"/>
      <c r="C239" s="13">
        <v>0</v>
      </c>
      <c r="E239" s="13">
        <v>0</v>
      </c>
      <c r="G239" s="13">
        <v>0</v>
      </c>
      <c r="I239" s="13">
        <f t="shared" si="6"/>
        <v>0</v>
      </c>
      <c r="K239" s="13">
        <v>0</v>
      </c>
      <c r="M239" s="13">
        <v>2044777490</v>
      </c>
      <c r="O239" s="13">
        <v>0</v>
      </c>
      <c r="Q239" s="13">
        <f t="shared" si="7"/>
        <v>2044777490</v>
      </c>
      <c r="R239" s="111"/>
      <c r="S239" s="111"/>
    </row>
    <row r="240" spans="1:19" s="13" customFormat="1" ht="21.75">
      <c r="A240" s="111" t="s">
        <v>470</v>
      </c>
      <c r="B240" s="128"/>
      <c r="C240" s="13">
        <v>0</v>
      </c>
      <c r="E240" s="13">
        <v>0</v>
      </c>
      <c r="G240" s="13">
        <v>0</v>
      </c>
      <c r="I240" s="13">
        <f t="shared" si="6"/>
        <v>0</v>
      </c>
      <c r="K240" s="13">
        <v>0</v>
      </c>
      <c r="M240" s="13">
        <v>144995960</v>
      </c>
      <c r="O240" s="13">
        <v>0</v>
      </c>
      <c r="Q240" s="13">
        <f t="shared" si="7"/>
        <v>144995960</v>
      </c>
      <c r="R240" s="111"/>
      <c r="S240" s="111"/>
    </row>
    <row r="241" spans="1:19" s="13" customFormat="1" ht="21.75">
      <c r="A241" s="111" t="s">
        <v>471</v>
      </c>
      <c r="B241" s="128"/>
      <c r="C241" s="13">
        <v>0</v>
      </c>
      <c r="E241" s="13">
        <v>0</v>
      </c>
      <c r="G241" s="13">
        <v>0</v>
      </c>
      <c r="I241" s="13">
        <f t="shared" si="6"/>
        <v>0</v>
      </c>
      <c r="K241" s="13">
        <v>0</v>
      </c>
      <c r="M241" s="13">
        <v>726015930</v>
      </c>
      <c r="O241" s="13">
        <v>0</v>
      </c>
      <c r="Q241" s="13">
        <f t="shared" si="7"/>
        <v>726015930</v>
      </c>
      <c r="R241" s="111"/>
      <c r="S241" s="111"/>
    </row>
    <row r="242" spans="1:19" s="13" customFormat="1" ht="21.75">
      <c r="A242" s="111" t="s">
        <v>618</v>
      </c>
      <c r="B242" s="128"/>
      <c r="C242" s="13">
        <v>4540354</v>
      </c>
      <c r="E242" s="13">
        <v>18975151713</v>
      </c>
      <c r="G242" s="13">
        <v>-18825173776</v>
      </c>
      <c r="I242" s="13">
        <f t="shared" si="6"/>
        <v>149977937</v>
      </c>
      <c r="K242" s="13">
        <v>1329354</v>
      </c>
      <c r="M242" s="13">
        <v>40155759299</v>
      </c>
      <c r="O242" s="13">
        <v>-40023248071</v>
      </c>
      <c r="Q242" s="13">
        <f t="shared" si="7"/>
        <v>132511228</v>
      </c>
      <c r="R242" s="111"/>
      <c r="S242" s="111"/>
    </row>
    <row r="243" spans="1:19" s="13" customFormat="1" ht="21.75">
      <c r="A243" s="111" t="s">
        <v>598</v>
      </c>
      <c r="B243" s="128"/>
      <c r="C243" s="13">
        <v>15353000</v>
      </c>
      <c r="E243" s="13">
        <v>3236003550</v>
      </c>
      <c r="G243" s="13">
        <v>-2601829496</v>
      </c>
      <c r="I243" s="13">
        <f t="shared" si="6"/>
        <v>634174054</v>
      </c>
      <c r="K243" s="13">
        <v>0</v>
      </c>
      <c r="M243" s="13">
        <v>5679677186</v>
      </c>
      <c r="O243" s="13">
        <v>-5047355496</v>
      </c>
      <c r="Q243" s="13">
        <f t="shared" si="7"/>
        <v>632321690</v>
      </c>
      <c r="R243" s="111"/>
      <c r="S243" s="111"/>
    </row>
    <row r="244" spans="1:19" s="13" customFormat="1" ht="21.75">
      <c r="A244" s="111" t="s">
        <v>463</v>
      </c>
      <c r="B244" s="128"/>
      <c r="C244" s="13">
        <v>0</v>
      </c>
      <c r="E244" s="13">
        <v>0</v>
      </c>
      <c r="G244" s="13">
        <v>0</v>
      </c>
      <c r="I244" s="13">
        <f t="shared" si="6"/>
        <v>0</v>
      </c>
      <c r="K244" s="13">
        <v>0</v>
      </c>
      <c r="M244" s="13">
        <v>-1568452533</v>
      </c>
      <c r="O244" s="13">
        <v>0</v>
      </c>
      <c r="Q244" s="13">
        <f t="shared" si="7"/>
        <v>-1568452533</v>
      </c>
      <c r="R244" s="111"/>
      <c r="S244" s="111"/>
    </row>
    <row r="245" spans="1:19" s="13" customFormat="1" ht="21.75">
      <c r="A245" s="111" t="s">
        <v>341</v>
      </c>
      <c r="B245" s="128"/>
      <c r="C245" s="13">
        <v>0</v>
      </c>
      <c r="E245" s="13">
        <v>0</v>
      </c>
      <c r="G245" s="13">
        <v>0</v>
      </c>
      <c r="I245" s="13">
        <f t="shared" si="6"/>
        <v>0</v>
      </c>
      <c r="K245" s="13">
        <v>0</v>
      </c>
      <c r="M245" s="13">
        <v>-269925</v>
      </c>
      <c r="O245" s="13">
        <v>0</v>
      </c>
      <c r="Q245" s="13">
        <f t="shared" si="7"/>
        <v>-269925</v>
      </c>
      <c r="R245" s="111"/>
      <c r="S245" s="111"/>
    </row>
    <row r="246" spans="1:19" s="13" customFormat="1" ht="21.75">
      <c r="A246" s="111" t="s">
        <v>324</v>
      </c>
      <c r="B246" s="128"/>
      <c r="C246" s="13">
        <v>0</v>
      </c>
      <c r="E246" s="13">
        <v>0</v>
      </c>
      <c r="G246" s="13">
        <v>0</v>
      </c>
      <c r="I246" s="13">
        <f t="shared" si="6"/>
        <v>0</v>
      </c>
      <c r="K246" s="13">
        <v>0</v>
      </c>
      <c r="M246" s="13">
        <v>-374141</v>
      </c>
      <c r="O246" s="13">
        <v>0</v>
      </c>
      <c r="Q246" s="13">
        <f t="shared" si="7"/>
        <v>-374141</v>
      </c>
      <c r="R246" s="111"/>
      <c r="S246" s="111"/>
    </row>
    <row r="247" spans="1:19" s="13" customFormat="1" ht="21.75">
      <c r="A247" s="111" t="s">
        <v>297</v>
      </c>
      <c r="B247" s="128"/>
      <c r="C247" s="13">
        <v>0</v>
      </c>
      <c r="E247" s="13">
        <v>0</v>
      </c>
      <c r="G247" s="13">
        <v>0</v>
      </c>
      <c r="I247" s="13">
        <f t="shared" si="6"/>
        <v>0</v>
      </c>
      <c r="K247" s="13">
        <v>5000</v>
      </c>
      <c r="M247" s="13">
        <v>32813301</v>
      </c>
      <c r="O247" s="13">
        <v>1200000</v>
      </c>
      <c r="Q247" s="13">
        <f t="shared" si="7"/>
        <v>34013301</v>
      </c>
      <c r="R247" s="111"/>
      <c r="S247" s="111"/>
    </row>
    <row r="248" spans="1:19" s="13" customFormat="1" ht="21.75">
      <c r="A248" s="111" t="s">
        <v>293</v>
      </c>
      <c r="B248" s="128"/>
      <c r="C248" s="13">
        <v>0</v>
      </c>
      <c r="E248" s="13">
        <v>0</v>
      </c>
      <c r="G248" s="13">
        <v>0</v>
      </c>
      <c r="I248" s="13">
        <f t="shared" si="6"/>
        <v>0</v>
      </c>
      <c r="K248" s="13">
        <v>11000</v>
      </c>
      <c r="M248" s="13">
        <v>-545710975</v>
      </c>
      <c r="O248" s="13">
        <v>21120000</v>
      </c>
      <c r="Q248" s="13">
        <f t="shared" si="7"/>
        <v>-524590975</v>
      </c>
      <c r="R248" s="111"/>
      <c r="S248" s="111"/>
    </row>
    <row r="249" spans="1:19" s="13" customFormat="1" ht="21.75">
      <c r="A249" s="111" t="s">
        <v>326</v>
      </c>
      <c r="B249" s="128"/>
      <c r="C249" s="13">
        <v>0</v>
      </c>
      <c r="E249" s="13">
        <v>0</v>
      </c>
      <c r="G249" s="13">
        <v>0</v>
      </c>
      <c r="I249" s="13">
        <f t="shared" si="6"/>
        <v>0</v>
      </c>
      <c r="K249" s="13">
        <v>0</v>
      </c>
      <c r="M249" s="13">
        <v>48012777</v>
      </c>
      <c r="O249" s="13">
        <v>-49849802</v>
      </c>
      <c r="Q249" s="13">
        <f t="shared" si="7"/>
        <v>-1837025</v>
      </c>
      <c r="R249" s="111"/>
      <c r="S249" s="111"/>
    </row>
    <row r="250" spans="1:19" s="13" customFormat="1" ht="21.75">
      <c r="A250" s="111" t="s">
        <v>209</v>
      </c>
      <c r="B250" s="128"/>
      <c r="C250" s="13">
        <v>0</v>
      </c>
      <c r="E250" s="13">
        <v>0</v>
      </c>
      <c r="G250" s="13">
        <v>0</v>
      </c>
      <c r="I250" s="13">
        <f t="shared" si="6"/>
        <v>0</v>
      </c>
      <c r="K250" s="13">
        <v>129000</v>
      </c>
      <c r="M250" s="13">
        <v>-1069372841</v>
      </c>
      <c r="O250" s="13">
        <v>336045000</v>
      </c>
      <c r="Q250" s="13">
        <f t="shared" si="7"/>
        <v>-733327841</v>
      </c>
      <c r="R250" s="111"/>
      <c r="S250" s="111"/>
    </row>
    <row r="251" spans="1:19" s="13" customFormat="1" ht="21.75">
      <c r="A251" s="111" t="s">
        <v>342</v>
      </c>
      <c r="B251" s="128"/>
      <c r="C251" s="13">
        <v>0</v>
      </c>
      <c r="E251" s="13">
        <v>0</v>
      </c>
      <c r="G251" s="13">
        <v>0</v>
      </c>
      <c r="I251" s="13">
        <f t="shared" si="6"/>
        <v>0</v>
      </c>
      <c r="K251" s="13">
        <v>0</v>
      </c>
      <c r="M251" s="13">
        <v>-56622862</v>
      </c>
      <c r="O251" s="13">
        <v>0</v>
      </c>
      <c r="Q251" s="13">
        <f t="shared" si="7"/>
        <v>-56622862</v>
      </c>
      <c r="R251" s="111"/>
      <c r="S251" s="111"/>
    </row>
    <row r="252" spans="1:19" s="13" customFormat="1" ht="21.75">
      <c r="A252" s="111" t="s">
        <v>306</v>
      </c>
      <c r="B252" s="128"/>
      <c r="C252" s="13">
        <v>0</v>
      </c>
      <c r="E252" s="13">
        <v>0</v>
      </c>
      <c r="G252" s="13">
        <v>0</v>
      </c>
      <c r="I252" s="13">
        <f t="shared" si="6"/>
        <v>0</v>
      </c>
      <c r="K252" s="13">
        <v>2000</v>
      </c>
      <c r="M252" s="13">
        <v>-358356</v>
      </c>
      <c r="O252" s="13">
        <v>-1577098</v>
      </c>
      <c r="Q252" s="13">
        <f t="shared" si="7"/>
        <v>-1935454</v>
      </c>
      <c r="R252" s="111"/>
      <c r="S252" s="111"/>
    </row>
    <row r="253" spans="1:19" s="13" customFormat="1" ht="21.75">
      <c r="A253" s="111" t="s">
        <v>337</v>
      </c>
      <c r="B253" s="128"/>
      <c r="C253" s="13">
        <v>230</v>
      </c>
      <c r="E253" s="13">
        <v>2981663190</v>
      </c>
      <c r="G253" s="13">
        <v>-3053448211</v>
      </c>
      <c r="I253" s="13">
        <f t="shared" si="6"/>
        <v>-71785021</v>
      </c>
      <c r="K253" s="13">
        <v>0</v>
      </c>
      <c r="M253" s="13">
        <v>3831643490</v>
      </c>
      <c r="O253" s="13">
        <v>-3904449711</v>
      </c>
      <c r="Q253" s="13">
        <f t="shared" si="7"/>
        <v>-72806221</v>
      </c>
      <c r="R253" s="111"/>
      <c r="S253" s="111"/>
    </row>
    <row r="254" spans="1:19" s="13" customFormat="1" ht="21.75">
      <c r="A254" s="111" t="s">
        <v>385</v>
      </c>
      <c r="B254" s="128"/>
      <c r="C254" s="13">
        <v>0</v>
      </c>
      <c r="E254" s="13">
        <v>0</v>
      </c>
      <c r="G254" s="13">
        <v>0</v>
      </c>
      <c r="I254" s="13">
        <f t="shared" si="6"/>
        <v>0</v>
      </c>
      <c r="K254" s="13">
        <v>0</v>
      </c>
      <c r="M254" s="13">
        <v>-1636134058</v>
      </c>
      <c r="O254" s="13">
        <v>0</v>
      </c>
      <c r="Q254" s="13">
        <f t="shared" si="7"/>
        <v>-1636134058</v>
      </c>
      <c r="R254" s="111"/>
      <c r="S254" s="111"/>
    </row>
    <row r="255" spans="1:19" s="13" customFormat="1" ht="21.75">
      <c r="A255" s="111" t="s">
        <v>236</v>
      </c>
      <c r="B255" s="128"/>
      <c r="C255" s="13">
        <v>0</v>
      </c>
      <c r="E255" s="13">
        <v>0</v>
      </c>
      <c r="G255" s="13">
        <v>0</v>
      </c>
      <c r="I255" s="13">
        <f t="shared" si="6"/>
        <v>0</v>
      </c>
      <c r="K255" s="13">
        <v>3023000</v>
      </c>
      <c r="M255" s="13">
        <v>-779762663</v>
      </c>
      <c r="O255" s="13">
        <v>664541813</v>
      </c>
      <c r="Q255" s="13">
        <f t="shared" si="7"/>
        <v>-115220850</v>
      </c>
      <c r="R255" s="111"/>
      <c r="S255" s="111"/>
    </row>
    <row r="256" spans="1:19" s="13" customFormat="1" ht="21.75">
      <c r="A256" s="111" t="s">
        <v>352</v>
      </c>
      <c r="B256" s="128"/>
      <c r="C256" s="13">
        <v>0</v>
      </c>
      <c r="E256" s="13">
        <v>0</v>
      </c>
      <c r="G256" s="13">
        <v>0</v>
      </c>
      <c r="I256" s="13">
        <f t="shared" si="6"/>
        <v>0</v>
      </c>
      <c r="K256" s="13">
        <v>0</v>
      </c>
      <c r="M256" s="13">
        <v>16675568</v>
      </c>
      <c r="O256" s="13">
        <v>-16291997</v>
      </c>
      <c r="Q256" s="13">
        <f t="shared" si="7"/>
        <v>383571</v>
      </c>
      <c r="R256" s="111"/>
      <c r="S256" s="111"/>
    </row>
    <row r="257" spans="1:19" s="13" customFormat="1" ht="21.75">
      <c r="A257" s="111" t="s">
        <v>566</v>
      </c>
      <c r="B257" s="128"/>
      <c r="C257" s="13">
        <v>20589000</v>
      </c>
      <c r="E257" s="13">
        <v>5048619030</v>
      </c>
      <c r="G257" s="13">
        <v>-3493350221</v>
      </c>
      <c r="I257" s="13">
        <f t="shared" si="6"/>
        <v>1555268809</v>
      </c>
      <c r="K257" s="13">
        <v>0</v>
      </c>
      <c r="M257" s="13">
        <v>10464811548</v>
      </c>
      <c r="O257" s="13">
        <v>-8913255221</v>
      </c>
      <c r="Q257" s="13">
        <f t="shared" si="7"/>
        <v>1551556327</v>
      </c>
      <c r="R257" s="111"/>
      <c r="S257" s="111"/>
    </row>
    <row r="258" spans="1:19" s="13" customFormat="1" ht="21.75">
      <c r="A258" s="111" t="s">
        <v>561</v>
      </c>
      <c r="B258" s="128"/>
      <c r="C258" s="13">
        <v>4463000</v>
      </c>
      <c r="E258" s="13">
        <v>1266595200</v>
      </c>
      <c r="G258" s="13">
        <v>-1052388854</v>
      </c>
      <c r="I258" s="13">
        <f t="shared" si="6"/>
        <v>214206346</v>
      </c>
      <c r="K258" s="13">
        <v>0</v>
      </c>
      <c r="M258" s="13">
        <v>2315384017</v>
      </c>
      <c r="O258" s="13">
        <v>-2101825854</v>
      </c>
      <c r="Q258" s="13">
        <f t="shared" si="7"/>
        <v>213558163</v>
      </c>
      <c r="R258" s="111"/>
      <c r="S258" s="111"/>
    </row>
    <row r="259" spans="1:19" s="13" customFormat="1" ht="21.75">
      <c r="A259" s="111" t="s">
        <v>330</v>
      </c>
      <c r="B259" s="128"/>
      <c r="C259" s="13">
        <v>0</v>
      </c>
      <c r="E259" s="13">
        <v>0</v>
      </c>
      <c r="G259" s="13">
        <v>0</v>
      </c>
      <c r="I259" s="13">
        <f t="shared" si="6"/>
        <v>0</v>
      </c>
      <c r="K259" s="13">
        <v>0</v>
      </c>
      <c r="M259" s="13">
        <v>-20054729</v>
      </c>
      <c r="O259" s="13">
        <v>0</v>
      </c>
      <c r="Q259" s="13">
        <f t="shared" si="7"/>
        <v>-20054729</v>
      </c>
      <c r="R259" s="111"/>
      <c r="S259" s="111"/>
    </row>
    <row r="260" spans="1:19" s="13" customFormat="1" ht="21.75">
      <c r="A260" s="111" t="s">
        <v>175</v>
      </c>
      <c r="B260" s="128"/>
      <c r="C260" s="13">
        <v>0</v>
      </c>
      <c r="E260" s="13">
        <v>0</v>
      </c>
      <c r="G260" s="13">
        <v>0</v>
      </c>
      <c r="I260" s="13">
        <f t="shared" si="6"/>
        <v>0</v>
      </c>
      <c r="K260" s="13">
        <v>1529000</v>
      </c>
      <c r="M260" s="13">
        <v>-354849903</v>
      </c>
      <c r="O260" s="13">
        <v>336380000</v>
      </c>
      <c r="Q260" s="13">
        <f t="shared" si="7"/>
        <v>-18469903</v>
      </c>
      <c r="R260" s="111"/>
      <c r="S260" s="111"/>
    </row>
    <row r="261" spans="1:19" s="13" customFormat="1" ht="21.75">
      <c r="A261" s="111" t="s">
        <v>177</v>
      </c>
      <c r="B261" s="128"/>
      <c r="C261" s="13">
        <v>0</v>
      </c>
      <c r="E261" s="13">
        <v>0</v>
      </c>
      <c r="G261" s="13">
        <v>0</v>
      </c>
      <c r="I261" s="13">
        <f t="shared" si="6"/>
        <v>0</v>
      </c>
      <c r="K261" s="13">
        <v>1892000</v>
      </c>
      <c r="M261" s="13">
        <v>-452068619</v>
      </c>
      <c r="O261" s="13">
        <v>442728000</v>
      </c>
      <c r="Q261" s="13">
        <f t="shared" si="7"/>
        <v>-9340619</v>
      </c>
      <c r="R261" s="111"/>
      <c r="S261" s="111"/>
    </row>
    <row r="262" spans="1:19" s="13" customFormat="1" ht="21.75">
      <c r="A262" s="111" t="s">
        <v>362</v>
      </c>
      <c r="B262" s="128"/>
      <c r="C262" s="13">
        <v>0</v>
      </c>
      <c r="E262" s="13">
        <v>0</v>
      </c>
      <c r="G262" s="13">
        <v>0</v>
      </c>
      <c r="I262" s="13">
        <f t="shared" si="6"/>
        <v>0</v>
      </c>
      <c r="K262" s="13">
        <v>0</v>
      </c>
      <c r="M262" s="13">
        <v>251012826</v>
      </c>
      <c r="O262" s="13">
        <v>-287829561</v>
      </c>
      <c r="Q262" s="13">
        <f t="shared" si="7"/>
        <v>-36816735</v>
      </c>
      <c r="R262" s="111"/>
      <c r="S262" s="111"/>
    </row>
    <row r="263" spans="1:19" s="13" customFormat="1" ht="21.75">
      <c r="A263" s="111" t="s">
        <v>547</v>
      </c>
      <c r="B263" s="128"/>
      <c r="C263" s="13">
        <v>278000</v>
      </c>
      <c r="E263" s="13">
        <v>249778620</v>
      </c>
      <c r="G263" s="13">
        <v>-232493143</v>
      </c>
      <c r="I263" s="13">
        <f t="shared" si="6"/>
        <v>17285477</v>
      </c>
      <c r="K263" s="13">
        <v>0</v>
      </c>
      <c r="M263" s="13">
        <v>399473701</v>
      </c>
      <c r="O263" s="13">
        <v>-382597257</v>
      </c>
      <c r="Q263" s="13">
        <f t="shared" si="7"/>
        <v>16876444</v>
      </c>
      <c r="R263" s="111"/>
      <c r="S263" s="111"/>
    </row>
    <row r="264" spans="1:19" s="13" customFormat="1" ht="21.75">
      <c r="A264" s="111" t="s">
        <v>291</v>
      </c>
      <c r="B264" s="128"/>
      <c r="C264" s="13">
        <v>0</v>
      </c>
      <c r="E264" s="13">
        <v>0</v>
      </c>
      <c r="G264" s="13">
        <v>0</v>
      </c>
      <c r="I264" s="13">
        <f t="shared" ref="I264:I327" si="8">E264+G264</f>
        <v>0</v>
      </c>
      <c r="K264" s="13">
        <v>1057000</v>
      </c>
      <c r="M264" s="13">
        <v>4114172065</v>
      </c>
      <c r="O264" s="13">
        <v>-6520509423</v>
      </c>
      <c r="Q264" s="13">
        <f t="shared" ref="Q264:Q327" si="9">M264+O264</f>
        <v>-2406337358</v>
      </c>
      <c r="R264" s="111"/>
      <c r="S264" s="111"/>
    </row>
    <row r="265" spans="1:19" s="13" customFormat="1" ht="21.75">
      <c r="A265" s="111" t="s">
        <v>355</v>
      </c>
      <c r="B265" s="128"/>
      <c r="C265" s="13">
        <v>0</v>
      </c>
      <c r="E265" s="13">
        <v>0</v>
      </c>
      <c r="G265" s="13">
        <v>0</v>
      </c>
      <c r="I265" s="13">
        <f t="shared" si="8"/>
        <v>0</v>
      </c>
      <c r="K265" s="13">
        <v>0</v>
      </c>
      <c r="M265" s="13">
        <v>-2832384</v>
      </c>
      <c r="O265" s="13">
        <v>0</v>
      </c>
      <c r="Q265" s="13">
        <f t="shared" si="9"/>
        <v>-2832384</v>
      </c>
      <c r="R265" s="111"/>
      <c r="S265" s="111"/>
    </row>
    <row r="266" spans="1:19" s="13" customFormat="1" ht="21.75">
      <c r="A266" s="111" t="s">
        <v>380</v>
      </c>
      <c r="B266" s="128"/>
      <c r="C266" s="13">
        <v>0</v>
      </c>
      <c r="E266" s="13">
        <v>0</v>
      </c>
      <c r="G266" s="13">
        <v>0</v>
      </c>
      <c r="I266" s="13">
        <f t="shared" si="8"/>
        <v>0</v>
      </c>
      <c r="K266" s="13">
        <v>0</v>
      </c>
      <c r="M266" s="13">
        <v>-82287637</v>
      </c>
      <c r="O266" s="13">
        <v>0</v>
      </c>
      <c r="Q266" s="13">
        <f t="shared" si="9"/>
        <v>-82287637</v>
      </c>
      <c r="R266" s="111"/>
      <c r="S266" s="111"/>
    </row>
    <row r="267" spans="1:19" s="13" customFormat="1" ht="21.75">
      <c r="A267" s="111" t="s">
        <v>299</v>
      </c>
      <c r="B267" s="128"/>
      <c r="C267" s="13">
        <v>0</v>
      </c>
      <c r="E267" s="13">
        <v>0</v>
      </c>
      <c r="G267" s="13">
        <v>0</v>
      </c>
      <c r="I267" s="13">
        <f t="shared" si="8"/>
        <v>0</v>
      </c>
      <c r="K267" s="13">
        <v>483000</v>
      </c>
      <c r="M267" s="13">
        <v>-175960726</v>
      </c>
      <c r="O267" s="13">
        <v>105294000</v>
      </c>
      <c r="Q267" s="13">
        <f t="shared" si="9"/>
        <v>-70666726</v>
      </c>
      <c r="R267" s="111"/>
      <c r="S267" s="111"/>
    </row>
    <row r="268" spans="1:19" s="13" customFormat="1" ht="21.75">
      <c r="A268" s="111" t="s">
        <v>171</v>
      </c>
      <c r="B268" s="128"/>
      <c r="C268" s="13">
        <v>0</v>
      </c>
      <c r="E268" s="13">
        <v>0</v>
      </c>
      <c r="G268" s="13">
        <v>0</v>
      </c>
      <c r="I268" s="13">
        <f t="shared" si="8"/>
        <v>0</v>
      </c>
      <c r="K268" s="13">
        <v>84000</v>
      </c>
      <c r="M268" s="13">
        <v>-5475416670</v>
      </c>
      <c r="O268" s="13">
        <v>2872296000</v>
      </c>
      <c r="Q268" s="13">
        <f t="shared" si="9"/>
        <v>-2603120670</v>
      </c>
      <c r="R268" s="111"/>
      <c r="S268" s="111"/>
    </row>
    <row r="269" spans="1:19" s="13" customFormat="1" ht="21.75">
      <c r="A269" s="111" t="s">
        <v>192</v>
      </c>
      <c r="B269" s="128"/>
      <c r="C269" s="13">
        <v>0</v>
      </c>
      <c r="E269" s="13">
        <v>0</v>
      </c>
      <c r="G269" s="13">
        <v>0</v>
      </c>
      <c r="I269" s="13">
        <f t="shared" si="8"/>
        <v>0</v>
      </c>
      <c r="K269" s="13">
        <v>949000</v>
      </c>
      <c r="M269" s="13">
        <v>-354133881</v>
      </c>
      <c r="O269" s="13">
        <v>265720000</v>
      </c>
      <c r="Q269" s="13">
        <f t="shared" si="9"/>
        <v>-88413881</v>
      </c>
      <c r="R269" s="111"/>
      <c r="S269" s="111"/>
    </row>
    <row r="270" spans="1:19" s="13" customFormat="1" ht="21.75">
      <c r="A270" s="111" t="s">
        <v>241</v>
      </c>
      <c r="B270" s="128"/>
      <c r="C270" s="13">
        <v>0</v>
      </c>
      <c r="E270" s="13">
        <v>0</v>
      </c>
      <c r="G270" s="13">
        <v>0</v>
      </c>
      <c r="I270" s="13">
        <f t="shared" si="8"/>
        <v>0</v>
      </c>
      <c r="K270" s="13">
        <v>415000</v>
      </c>
      <c r="M270" s="13">
        <v>-174980685</v>
      </c>
      <c r="O270" s="13">
        <v>62250000</v>
      </c>
      <c r="Q270" s="13">
        <f t="shared" si="9"/>
        <v>-112730685</v>
      </c>
      <c r="R270" s="111"/>
      <c r="S270" s="111"/>
    </row>
    <row r="271" spans="1:19" s="13" customFormat="1" ht="21.75">
      <c r="A271" s="111" t="s">
        <v>147</v>
      </c>
      <c r="B271" s="128"/>
      <c r="C271" s="13">
        <v>0</v>
      </c>
      <c r="E271" s="13">
        <v>0</v>
      </c>
      <c r="G271" s="13">
        <v>0</v>
      </c>
      <c r="I271" s="13">
        <f t="shared" si="8"/>
        <v>0</v>
      </c>
      <c r="K271" s="13">
        <v>15622000</v>
      </c>
      <c r="M271" s="13">
        <v>-5688543089</v>
      </c>
      <c r="O271" s="13">
        <v>4577246000</v>
      </c>
      <c r="Q271" s="13">
        <f t="shared" si="9"/>
        <v>-1111297089</v>
      </c>
      <c r="R271" s="111"/>
      <c r="S271" s="111"/>
    </row>
    <row r="272" spans="1:19" s="13" customFormat="1" ht="21.75">
      <c r="A272" s="111" t="s">
        <v>335</v>
      </c>
      <c r="B272" s="128"/>
      <c r="C272" s="13">
        <v>0</v>
      </c>
      <c r="E272" s="13">
        <v>0</v>
      </c>
      <c r="G272" s="13">
        <v>0</v>
      </c>
      <c r="I272" s="13">
        <f t="shared" si="8"/>
        <v>0</v>
      </c>
      <c r="K272" s="13">
        <v>0</v>
      </c>
      <c r="M272" s="13">
        <v>1704743</v>
      </c>
      <c r="O272" s="13">
        <v>0</v>
      </c>
      <c r="Q272" s="13">
        <f t="shared" si="9"/>
        <v>1704743</v>
      </c>
      <c r="R272" s="111"/>
      <c r="S272" s="111"/>
    </row>
    <row r="273" spans="1:19" s="13" customFormat="1" ht="21.75">
      <c r="A273" s="111" t="s">
        <v>168</v>
      </c>
      <c r="B273" s="128"/>
      <c r="C273" s="13">
        <v>0</v>
      </c>
      <c r="E273" s="13">
        <v>0</v>
      </c>
      <c r="G273" s="13">
        <v>0</v>
      </c>
      <c r="I273" s="13">
        <f t="shared" si="8"/>
        <v>0</v>
      </c>
      <c r="K273" s="13">
        <v>200000</v>
      </c>
      <c r="M273" s="13">
        <v>9149400000</v>
      </c>
      <c r="O273" s="13">
        <v>-9297396500</v>
      </c>
      <c r="Q273" s="13">
        <f t="shared" si="9"/>
        <v>-147996500</v>
      </c>
      <c r="R273" s="111"/>
      <c r="S273" s="111"/>
    </row>
    <row r="274" spans="1:19" s="13" customFormat="1" ht="21.75">
      <c r="A274" s="111" t="s">
        <v>274</v>
      </c>
      <c r="B274" s="128"/>
      <c r="C274" s="13">
        <v>0</v>
      </c>
      <c r="E274" s="13">
        <v>0</v>
      </c>
      <c r="G274" s="13">
        <v>0</v>
      </c>
      <c r="I274" s="13">
        <f t="shared" si="8"/>
        <v>0</v>
      </c>
      <c r="K274" s="13">
        <v>511000</v>
      </c>
      <c r="M274" s="13">
        <v>1381729514</v>
      </c>
      <c r="O274" s="13">
        <v>-1350720676</v>
      </c>
      <c r="Q274" s="13">
        <f t="shared" si="9"/>
        <v>31008838</v>
      </c>
      <c r="R274" s="111"/>
      <c r="S274" s="111"/>
    </row>
    <row r="275" spans="1:19" s="13" customFormat="1" ht="21.75">
      <c r="A275" s="111" t="s">
        <v>182</v>
      </c>
      <c r="B275" s="128"/>
      <c r="C275" s="13">
        <v>0</v>
      </c>
      <c r="E275" s="13">
        <v>0</v>
      </c>
      <c r="G275" s="13">
        <v>0</v>
      </c>
      <c r="I275" s="13">
        <f t="shared" si="8"/>
        <v>0</v>
      </c>
      <c r="K275" s="13">
        <v>1484000</v>
      </c>
      <c r="M275" s="13">
        <v>1147372727</v>
      </c>
      <c r="O275" s="13">
        <v>-1110025438</v>
      </c>
      <c r="Q275" s="13">
        <f t="shared" si="9"/>
        <v>37347289</v>
      </c>
      <c r="R275" s="111"/>
      <c r="S275" s="111"/>
    </row>
    <row r="276" spans="1:19" s="13" customFormat="1" ht="21.75">
      <c r="A276" s="111" t="s">
        <v>535</v>
      </c>
      <c r="B276" s="128"/>
      <c r="C276" s="13">
        <v>0</v>
      </c>
      <c r="E276" s="13">
        <v>0</v>
      </c>
      <c r="G276" s="13">
        <v>0</v>
      </c>
      <c r="I276" s="13">
        <f t="shared" si="8"/>
        <v>0</v>
      </c>
      <c r="K276" s="13">
        <v>-1269000</v>
      </c>
      <c r="M276" s="13">
        <v>222647245</v>
      </c>
      <c r="O276" s="13">
        <v>-222816000</v>
      </c>
      <c r="Q276" s="13">
        <f t="shared" si="9"/>
        <v>-168755</v>
      </c>
      <c r="R276" s="111"/>
      <c r="S276" s="111"/>
    </row>
    <row r="277" spans="1:19" s="13" customFormat="1" ht="21.75">
      <c r="A277" s="111" t="s">
        <v>670</v>
      </c>
      <c r="B277" s="128"/>
      <c r="C277" s="13">
        <v>350750</v>
      </c>
      <c r="E277" s="13">
        <v>712964754</v>
      </c>
      <c r="G277" s="13">
        <v>-812428443</v>
      </c>
      <c r="I277" s="13">
        <f t="shared" si="8"/>
        <v>-99463689</v>
      </c>
      <c r="K277" s="13">
        <v>0</v>
      </c>
      <c r="M277" s="13">
        <v>857605445</v>
      </c>
      <c r="O277" s="13">
        <v>-957178759</v>
      </c>
      <c r="Q277" s="13">
        <f t="shared" si="9"/>
        <v>-99573314</v>
      </c>
      <c r="R277" s="111"/>
      <c r="S277" s="111"/>
    </row>
    <row r="278" spans="1:19" s="13" customFormat="1" ht="21.75">
      <c r="A278" s="111" t="s">
        <v>682</v>
      </c>
      <c r="B278" s="128"/>
      <c r="C278" s="13">
        <v>0</v>
      </c>
      <c r="E278" s="13">
        <v>0</v>
      </c>
      <c r="G278" s="13">
        <v>0</v>
      </c>
      <c r="I278" s="13">
        <f t="shared" si="8"/>
        <v>0</v>
      </c>
      <c r="K278" s="13">
        <v>-9739000</v>
      </c>
      <c r="M278" s="13">
        <v>4483604167</v>
      </c>
      <c r="O278" s="13">
        <v>-4487003000</v>
      </c>
      <c r="Q278" s="13">
        <f t="shared" si="9"/>
        <v>-3398833</v>
      </c>
      <c r="R278" s="111"/>
      <c r="S278" s="111"/>
    </row>
    <row r="279" spans="1:19" s="13" customFormat="1" ht="21.75">
      <c r="A279" s="111" t="s">
        <v>599</v>
      </c>
      <c r="B279" s="128"/>
      <c r="C279" s="13">
        <v>203000</v>
      </c>
      <c r="E279" s="13">
        <v>56248920</v>
      </c>
      <c r="G279" s="13">
        <v>-58934504</v>
      </c>
      <c r="I279" s="13">
        <f t="shared" si="8"/>
        <v>-2685584</v>
      </c>
      <c r="K279" s="13">
        <v>0</v>
      </c>
      <c r="M279" s="13">
        <v>78764856</v>
      </c>
      <c r="O279" s="13">
        <v>-81467504</v>
      </c>
      <c r="Q279" s="13">
        <f t="shared" si="9"/>
        <v>-2702648</v>
      </c>
      <c r="R279" s="111"/>
      <c r="S279" s="111"/>
    </row>
    <row r="280" spans="1:19" s="13" customFormat="1" ht="21.75">
      <c r="A280" s="111" t="s">
        <v>651</v>
      </c>
      <c r="B280" s="128"/>
      <c r="C280" s="13">
        <v>435000</v>
      </c>
      <c r="E280" s="13">
        <v>137121660</v>
      </c>
      <c r="G280" s="13">
        <v>-145058399</v>
      </c>
      <c r="I280" s="13">
        <f t="shared" si="8"/>
        <v>-7936739</v>
      </c>
      <c r="K280" s="13">
        <v>0</v>
      </c>
      <c r="M280" s="13">
        <v>175372665</v>
      </c>
      <c r="O280" s="13">
        <v>-183338399</v>
      </c>
      <c r="Q280" s="13">
        <f t="shared" si="9"/>
        <v>-7965734</v>
      </c>
      <c r="R280" s="111"/>
      <c r="S280" s="111"/>
    </row>
    <row r="281" spans="1:19" s="13" customFormat="1" ht="21.75">
      <c r="A281" s="111" t="s">
        <v>677</v>
      </c>
      <c r="B281" s="128"/>
      <c r="C281" s="13">
        <v>1482425</v>
      </c>
      <c r="E281" s="13">
        <v>320897304</v>
      </c>
      <c r="G281" s="13">
        <v>-266971987</v>
      </c>
      <c r="I281" s="13">
        <f t="shared" si="8"/>
        <v>53925317</v>
      </c>
      <c r="K281" s="13">
        <v>103425</v>
      </c>
      <c r="M281" s="13">
        <v>532806692</v>
      </c>
      <c r="O281" s="13">
        <v>-479041987</v>
      </c>
      <c r="Q281" s="13">
        <f t="shared" si="9"/>
        <v>53764705</v>
      </c>
      <c r="R281" s="111"/>
      <c r="S281" s="111"/>
    </row>
    <row r="282" spans="1:19" s="13" customFormat="1" ht="21.75">
      <c r="A282" s="111" t="s">
        <v>528</v>
      </c>
      <c r="B282" s="128"/>
      <c r="C282" s="13">
        <v>0</v>
      </c>
      <c r="E282" s="13">
        <v>0</v>
      </c>
      <c r="G282" s="13">
        <v>0</v>
      </c>
      <c r="I282" s="13">
        <f t="shared" si="8"/>
        <v>0</v>
      </c>
      <c r="K282" s="13">
        <v>0</v>
      </c>
      <c r="M282" s="13">
        <v>7586063</v>
      </c>
      <c r="O282" s="13">
        <v>0</v>
      </c>
      <c r="Q282" s="13">
        <f t="shared" si="9"/>
        <v>7586063</v>
      </c>
      <c r="R282" s="111"/>
      <c r="S282" s="111"/>
    </row>
    <row r="283" spans="1:19" s="13" customFormat="1" ht="21.75">
      <c r="A283" s="111" t="s">
        <v>638</v>
      </c>
      <c r="B283" s="128"/>
      <c r="C283" s="13">
        <v>12863880</v>
      </c>
      <c r="E283" s="13">
        <v>352248508</v>
      </c>
      <c r="G283" s="13">
        <v>3520096182</v>
      </c>
      <c r="I283" s="13">
        <f t="shared" si="8"/>
        <v>3872344690</v>
      </c>
      <c r="K283" s="13">
        <v>2891880</v>
      </c>
      <c r="M283" s="13">
        <v>4260902638</v>
      </c>
      <c r="O283" s="13">
        <v>-391520818</v>
      </c>
      <c r="Q283" s="13">
        <f t="shared" si="9"/>
        <v>3869381820</v>
      </c>
      <c r="R283" s="111"/>
      <c r="S283" s="111"/>
    </row>
    <row r="284" spans="1:19" s="13" customFormat="1" ht="21.75">
      <c r="A284" s="111" t="s">
        <v>617</v>
      </c>
      <c r="B284" s="128"/>
      <c r="C284" s="13">
        <v>1950000</v>
      </c>
      <c r="E284" s="13">
        <v>23090301000</v>
      </c>
      <c r="G284" s="13">
        <v>-16378611186</v>
      </c>
      <c r="I284" s="13">
        <f t="shared" si="8"/>
        <v>6711689814</v>
      </c>
      <c r="K284" s="13">
        <v>0</v>
      </c>
      <c r="M284" s="13">
        <v>28853005576</v>
      </c>
      <c r="O284" s="13">
        <v>-22145684186</v>
      </c>
      <c r="Q284" s="13">
        <f t="shared" si="9"/>
        <v>6707321390</v>
      </c>
      <c r="R284" s="111"/>
      <c r="S284" s="111"/>
    </row>
    <row r="285" spans="1:19" s="13" customFormat="1" ht="21.75">
      <c r="A285" s="111" t="s">
        <v>565</v>
      </c>
      <c r="B285" s="128"/>
      <c r="C285" s="13">
        <v>729000</v>
      </c>
      <c r="E285" s="13">
        <v>284427000</v>
      </c>
      <c r="G285" s="13">
        <v>-257401318</v>
      </c>
      <c r="I285" s="13">
        <f t="shared" si="8"/>
        <v>27025682</v>
      </c>
      <c r="K285" s="13">
        <v>0</v>
      </c>
      <c r="M285" s="13">
        <v>404523972</v>
      </c>
      <c r="O285" s="13">
        <v>-377589318</v>
      </c>
      <c r="Q285" s="13">
        <f t="shared" si="9"/>
        <v>26934654</v>
      </c>
      <c r="R285" s="111"/>
      <c r="S285" s="111"/>
    </row>
    <row r="286" spans="1:19" s="13" customFormat="1" ht="21.75">
      <c r="A286" s="111" t="s">
        <v>494</v>
      </c>
      <c r="B286" s="128"/>
      <c r="C286" s="13">
        <v>8812000</v>
      </c>
      <c r="E286" s="13">
        <v>2600398710</v>
      </c>
      <c r="G286" s="13">
        <v>-1856487101</v>
      </c>
      <c r="I286" s="13">
        <f t="shared" si="8"/>
        <v>743911609</v>
      </c>
      <c r="K286" s="13">
        <v>0</v>
      </c>
      <c r="M286" s="13">
        <v>4376400457</v>
      </c>
      <c r="O286" s="13">
        <v>-3633835101</v>
      </c>
      <c r="Q286" s="13">
        <f t="shared" si="9"/>
        <v>742565356</v>
      </c>
      <c r="R286" s="111"/>
      <c r="S286" s="111"/>
    </row>
    <row r="287" spans="1:19" s="13" customFormat="1" ht="21.75">
      <c r="A287" s="111" t="s">
        <v>490</v>
      </c>
      <c r="B287" s="128"/>
      <c r="C287" s="13">
        <v>0</v>
      </c>
      <c r="E287" s="13">
        <v>0</v>
      </c>
      <c r="G287" s="13">
        <v>0</v>
      </c>
      <c r="I287" s="13">
        <f t="shared" si="8"/>
        <v>0</v>
      </c>
      <c r="K287" s="13">
        <v>0</v>
      </c>
      <c r="M287" s="13">
        <v>247182199</v>
      </c>
      <c r="O287" s="13">
        <v>0</v>
      </c>
      <c r="Q287" s="13">
        <f t="shared" si="9"/>
        <v>247182199</v>
      </c>
      <c r="R287" s="111"/>
      <c r="S287" s="111"/>
    </row>
    <row r="288" spans="1:19" s="13" customFormat="1" ht="21.75">
      <c r="A288" s="111" t="s">
        <v>401</v>
      </c>
      <c r="B288" s="128"/>
      <c r="C288" s="13">
        <v>0</v>
      </c>
      <c r="E288" s="13">
        <v>0</v>
      </c>
      <c r="G288" s="13">
        <v>0</v>
      </c>
      <c r="I288" s="13">
        <f t="shared" si="8"/>
        <v>0</v>
      </c>
      <c r="K288" s="13">
        <v>0</v>
      </c>
      <c r="M288" s="13">
        <v>155693972</v>
      </c>
      <c r="O288" s="13">
        <v>-145171733</v>
      </c>
      <c r="Q288" s="13">
        <f t="shared" si="9"/>
        <v>10522239</v>
      </c>
      <c r="R288" s="111"/>
      <c r="S288" s="111"/>
    </row>
    <row r="289" spans="1:19" s="13" customFormat="1" ht="21.75">
      <c r="A289" s="111" t="s">
        <v>409</v>
      </c>
      <c r="B289" s="128"/>
      <c r="C289" s="13">
        <v>0</v>
      </c>
      <c r="E289" s="13">
        <v>0</v>
      </c>
      <c r="G289" s="13">
        <v>0</v>
      </c>
      <c r="I289" s="13">
        <f t="shared" si="8"/>
        <v>0</v>
      </c>
      <c r="K289" s="13">
        <v>0</v>
      </c>
      <c r="M289" s="13">
        <v>739229173</v>
      </c>
      <c r="O289" s="13">
        <v>0</v>
      </c>
      <c r="Q289" s="13">
        <f t="shared" si="9"/>
        <v>739229173</v>
      </c>
      <c r="R289" s="111"/>
      <c r="S289" s="111"/>
    </row>
    <row r="290" spans="1:19" s="13" customFormat="1" ht="21.75">
      <c r="A290" s="111" t="s">
        <v>554</v>
      </c>
      <c r="B290" s="128"/>
      <c r="C290" s="13">
        <v>736000</v>
      </c>
      <c r="E290" s="13">
        <v>174833100</v>
      </c>
      <c r="G290" s="13">
        <v>-128460423</v>
      </c>
      <c r="I290" s="13">
        <f t="shared" si="8"/>
        <v>46372677</v>
      </c>
      <c r="K290" s="13">
        <v>0</v>
      </c>
      <c r="M290" s="13">
        <v>282627394</v>
      </c>
      <c r="O290" s="13">
        <v>-236336423</v>
      </c>
      <c r="Q290" s="13">
        <f t="shared" si="9"/>
        <v>46290971</v>
      </c>
      <c r="R290" s="111"/>
      <c r="S290" s="111"/>
    </row>
    <row r="291" spans="1:19" s="13" customFormat="1" ht="21.75">
      <c r="A291" s="111" t="s">
        <v>402</v>
      </c>
      <c r="B291" s="128"/>
      <c r="C291" s="13">
        <v>0</v>
      </c>
      <c r="E291" s="13">
        <v>0</v>
      </c>
      <c r="G291" s="13">
        <v>0</v>
      </c>
      <c r="I291" s="13">
        <f t="shared" si="8"/>
        <v>0</v>
      </c>
      <c r="K291" s="13">
        <v>0</v>
      </c>
      <c r="M291" s="13">
        <v>-2134834813</v>
      </c>
      <c r="O291" s="13">
        <v>0</v>
      </c>
      <c r="Q291" s="13">
        <f t="shared" si="9"/>
        <v>-2134834813</v>
      </c>
      <c r="R291" s="111"/>
      <c r="S291" s="111"/>
    </row>
    <row r="292" spans="1:19" s="13" customFormat="1" ht="21.75">
      <c r="A292" s="111" t="s">
        <v>459</v>
      </c>
      <c r="B292" s="128"/>
      <c r="C292" s="13">
        <v>0</v>
      </c>
      <c r="E292" s="13">
        <v>0</v>
      </c>
      <c r="G292" s="13">
        <v>0</v>
      </c>
      <c r="I292" s="13">
        <f t="shared" si="8"/>
        <v>0</v>
      </c>
      <c r="K292" s="13">
        <v>0</v>
      </c>
      <c r="M292" s="13">
        <v>-3063985823</v>
      </c>
      <c r="O292" s="13">
        <v>0</v>
      </c>
      <c r="Q292" s="13">
        <f t="shared" si="9"/>
        <v>-3063985823</v>
      </c>
      <c r="R292" s="111"/>
      <c r="S292" s="111"/>
    </row>
    <row r="293" spans="1:19" s="13" customFormat="1" ht="21.75">
      <c r="A293" s="111" t="s">
        <v>558</v>
      </c>
      <c r="B293" s="128"/>
      <c r="C293" s="13">
        <v>23036400</v>
      </c>
      <c r="E293" s="13">
        <v>15777443571</v>
      </c>
      <c r="G293" s="13">
        <v>-14904350914</v>
      </c>
      <c r="I293" s="13">
        <f t="shared" si="8"/>
        <v>873092657</v>
      </c>
      <c r="K293" s="13">
        <v>6836400</v>
      </c>
      <c r="M293" s="13">
        <v>21196370014</v>
      </c>
      <c r="O293" s="13">
        <v>-20333341977</v>
      </c>
      <c r="Q293" s="13">
        <f t="shared" si="9"/>
        <v>863028037</v>
      </c>
      <c r="R293" s="111"/>
      <c r="S293" s="111"/>
    </row>
    <row r="294" spans="1:19" s="13" customFormat="1" ht="21.75">
      <c r="A294" s="111" t="s">
        <v>428</v>
      </c>
      <c r="B294" s="128"/>
      <c r="C294" s="13">
        <v>0</v>
      </c>
      <c r="E294" s="13">
        <v>0</v>
      </c>
      <c r="G294" s="13">
        <v>0</v>
      </c>
      <c r="I294" s="13">
        <f t="shared" si="8"/>
        <v>0</v>
      </c>
      <c r="K294" s="13">
        <v>0</v>
      </c>
      <c r="M294" s="13">
        <v>-98510191</v>
      </c>
      <c r="O294" s="13">
        <v>0</v>
      </c>
      <c r="Q294" s="13">
        <f t="shared" si="9"/>
        <v>-98510191</v>
      </c>
      <c r="R294" s="111"/>
      <c r="S294" s="111"/>
    </row>
    <row r="295" spans="1:19" s="13" customFormat="1" ht="21.75">
      <c r="A295" s="111" t="s">
        <v>449</v>
      </c>
      <c r="B295" s="128"/>
      <c r="C295" s="13">
        <v>0</v>
      </c>
      <c r="E295" s="13">
        <v>0</v>
      </c>
      <c r="G295" s="13">
        <v>0</v>
      </c>
      <c r="I295" s="13">
        <f t="shared" si="8"/>
        <v>0</v>
      </c>
      <c r="K295" s="13">
        <v>0</v>
      </c>
      <c r="M295" s="13">
        <v>130707960</v>
      </c>
      <c r="O295" s="13">
        <v>-126262979</v>
      </c>
      <c r="Q295" s="13">
        <f t="shared" si="9"/>
        <v>4444981</v>
      </c>
      <c r="R295" s="111"/>
      <c r="S295" s="111"/>
    </row>
    <row r="296" spans="1:19" s="13" customFormat="1" ht="21.75">
      <c r="A296" s="111" t="s">
        <v>420</v>
      </c>
      <c r="B296" s="128"/>
      <c r="C296" s="13">
        <v>0</v>
      </c>
      <c r="E296" s="13">
        <v>0</v>
      </c>
      <c r="G296" s="13">
        <v>0</v>
      </c>
      <c r="I296" s="13">
        <f t="shared" si="8"/>
        <v>0</v>
      </c>
      <c r="K296" s="13">
        <v>0</v>
      </c>
      <c r="M296" s="13">
        <v>395488354</v>
      </c>
      <c r="O296" s="13">
        <v>-357865696</v>
      </c>
      <c r="Q296" s="13">
        <f t="shared" si="9"/>
        <v>37622658</v>
      </c>
      <c r="R296" s="111"/>
      <c r="S296" s="111"/>
    </row>
    <row r="297" spans="1:19" s="13" customFormat="1" ht="21.75">
      <c r="A297" s="111" t="s">
        <v>235</v>
      </c>
      <c r="B297" s="128"/>
      <c r="C297" s="13">
        <v>0</v>
      </c>
      <c r="E297" s="13">
        <v>0</v>
      </c>
      <c r="G297" s="13">
        <v>0</v>
      </c>
      <c r="I297" s="13">
        <f t="shared" si="8"/>
        <v>0</v>
      </c>
      <c r="K297" s="13">
        <v>4000</v>
      </c>
      <c r="M297" s="13">
        <v>-820620</v>
      </c>
      <c r="O297" s="13">
        <v>800000</v>
      </c>
      <c r="Q297" s="13">
        <f t="shared" si="9"/>
        <v>-20620</v>
      </c>
      <c r="R297" s="111"/>
      <c r="S297" s="111"/>
    </row>
    <row r="298" spans="1:19" s="13" customFormat="1" ht="21.75">
      <c r="A298" s="111" t="s">
        <v>701</v>
      </c>
      <c r="B298" s="128"/>
      <c r="C298" s="13">
        <v>0</v>
      </c>
      <c r="E298" s="13">
        <v>0</v>
      </c>
      <c r="G298" s="13">
        <v>0</v>
      </c>
      <c r="I298" s="13">
        <f t="shared" si="8"/>
        <v>0</v>
      </c>
      <c r="K298" s="13">
        <v>0</v>
      </c>
      <c r="M298" s="13">
        <v>-1771342120</v>
      </c>
      <c r="O298" s="13">
        <v>0</v>
      </c>
      <c r="Q298" s="13">
        <f t="shared" si="9"/>
        <v>-1771342120</v>
      </c>
      <c r="R298" s="111"/>
      <c r="S298" s="111"/>
    </row>
    <row r="299" spans="1:19" s="13" customFormat="1" ht="21.75">
      <c r="A299" s="111" t="s">
        <v>608</v>
      </c>
      <c r="B299" s="128"/>
      <c r="C299" s="13">
        <v>404000</v>
      </c>
      <c r="E299" s="13">
        <v>2392767000</v>
      </c>
      <c r="G299" s="13">
        <v>-2950642137</v>
      </c>
      <c r="I299" s="13">
        <f t="shared" si="8"/>
        <v>-557875137</v>
      </c>
      <c r="K299" s="13">
        <v>0</v>
      </c>
      <c r="M299" s="13">
        <v>4399544689</v>
      </c>
      <c r="O299" s="13">
        <v>-4972239282</v>
      </c>
      <c r="Q299" s="13">
        <f t="shared" si="9"/>
        <v>-572694593</v>
      </c>
      <c r="R299" s="111"/>
      <c r="S299" s="111"/>
    </row>
    <row r="300" spans="1:19" s="13" customFormat="1" ht="21.75">
      <c r="A300" s="111" t="s">
        <v>405</v>
      </c>
      <c r="B300" s="128"/>
      <c r="C300" s="13">
        <v>0</v>
      </c>
      <c r="E300" s="13">
        <v>0</v>
      </c>
      <c r="G300" s="13">
        <v>0</v>
      </c>
      <c r="I300" s="13">
        <f t="shared" si="8"/>
        <v>0</v>
      </c>
      <c r="K300" s="13">
        <v>0</v>
      </c>
      <c r="M300" s="13">
        <v>-989589463</v>
      </c>
      <c r="O300" s="13">
        <v>0</v>
      </c>
      <c r="Q300" s="13">
        <f t="shared" si="9"/>
        <v>-989589463</v>
      </c>
      <c r="R300" s="111"/>
      <c r="S300" s="111"/>
    </row>
    <row r="301" spans="1:19" s="13" customFormat="1" ht="21.75">
      <c r="A301" s="111" t="s">
        <v>444</v>
      </c>
      <c r="B301" s="128"/>
      <c r="C301" s="13">
        <v>0</v>
      </c>
      <c r="E301" s="13">
        <v>0</v>
      </c>
      <c r="G301" s="13">
        <v>0</v>
      </c>
      <c r="I301" s="13">
        <f t="shared" si="8"/>
        <v>0</v>
      </c>
      <c r="K301" s="13">
        <v>0</v>
      </c>
      <c r="M301" s="13">
        <v>102480498</v>
      </c>
      <c r="O301" s="13">
        <v>0</v>
      </c>
      <c r="Q301" s="13">
        <f t="shared" si="9"/>
        <v>102480498</v>
      </c>
      <c r="R301" s="111"/>
      <c r="S301" s="111"/>
    </row>
    <row r="302" spans="1:19" s="13" customFormat="1" ht="21.75">
      <c r="A302" s="111" t="s">
        <v>603</v>
      </c>
      <c r="B302" s="128"/>
      <c r="C302" s="13">
        <v>18674000</v>
      </c>
      <c r="E302" s="13">
        <v>3833041680</v>
      </c>
      <c r="G302" s="13">
        <v>-1935799004</v>
      </c>
      <c r="I302" s="13">
        <f t="shared" si="8"/>
        <v>1897242676</v>
      </c>
      <c r="K302" s="13">
        <v>0</v>
      </c>
      <c r="M302" s="13">
        <v>7880681356</v>
      </c>
      <c r="O302" s="13">
        <v>-5986507004</v>
      </c>
      <c r="Q302" s="13">
        <f t="shared" si="9"/>
        <v>1894174352</v>
      </c>
      <c r="R302" s="111"/>
      <c r="S302" s="111"/>
    </row>
    <row r="303" spans="1:19" s="13" customFormat="1" ht="21.75">
      <c r="A303" s="111" t="s">
        <v>602</v>
      </c>
      <c r="B303" s="128"/>
      <c r="C303" s="13">
        <v>21507000</v>
      </c>
      <c r="E303" s="13">
        <v>5735003040</v>
      </c>
      <c r="G303" s="13">
        <v>-3997315103</v>
      </c>
      <c r="I303" s="13">
        <f t="shared" si="8"/>
        <v>1737687937</v>
      </c>
      <c r="K303" s="13">
        <v>0</v>
      </c>
      <c r="M303" s="13">
        <v>11250342154</v>
      </c>
      <c r="O303" s="13">
        <v>-9516835103</v>
      </c>
      <c r="Q303" s="13">
        <f t="shared" si="9"/>
        <v>1733507051</v>
      </c>
      <c r="R303" s="111"/>
      <c r="S303" s="111"/>
    </row>
    <row r="304" spans="1:19" s="13" customFormat="1" ht="21.75">
      <c r="A304" s="111" t="s">
        <v>372</v>
      </c>
      <c r="B304" s="128"/>
      <c r="C304" s="13">
        <v>0</v>
      </c>
      <c r="E304" s="13">
        <v>0</v>
      </c>
      <c r="G304" s="13">
        <v>0</v>
      </c>
      <c r="I304" s="13">
        <f t="shared" si="8"/>
        <v>0</v>
      </c>
      <c r="K304" s="13">
        <v>1000</v>
      </c>
      <c r="M304" s="13">
        <v>31979</v>
      </c>
      <c r="O304" s="13">
        <v>-32021</v>
      </c>
      <c r="Q304" s="13">
        <f t="shared" si="9"/>
        <v>-42</v>
      </c>
      <c r="R304" s="111"/>
      <c r="S304" s="111"/>
    </row>
    <row r="305" spans="1:19" s="13" customFormat="1" ht="21.75">
      <c r="A305" s="111" t="s">
        <v>256</v>
      </c>
      <c r="B305" s="128"/>
      <c r="C305" s="13">
        <v>0</v>
      </c>
      <c r="E305" s="13">
        <v>0</v>
      </c>
      <c r="G305" s="13">
        <v>0</v>
      </c>
      <c r="I305" s="13">
        <f t="shared" si="8"/>
        <v>0</v>
      </c>
      <c r="K305" s="13">
        <v>51000</v>
      </c>
      <c r="M305" s="13">
        <v>-183028807</v>
      </c>
      <c r="O305" s="13">
        <v>28203000</v>
      </c>
      <c r="Q305" s="13">
        <f t="shared" si="9"/>
        <v>-154825807</v>
      </c>
      <c r="R305" s="111"/>
      <c r="S305" s="111"/>
    </row>
    <row r="306" spans="1:19" s="13" customFormat="1" ht="21.75">
      <c r="A306" s="111" t="s">
        <v>205</v>
      </c>
      <c r="B306" s="128"/>
      <c r="C306" s="13">
        <v>0</v>
      </c>
      <c r="E306" s="13">
        <v>0</v>
      </c>
      <c r="G306" s="13">
        <v>0</v>
      </c>
      <c r="I306" s="13">
        <f t="shared" si="8"/>
        <v>0</v>
      </c>
      <c r="K306" s="13">
        <v>263000</v>
      </c>
      <c r="M306" s="13">
        <v>-383875777</v>
      </c>
      <c r="O306" s="13">
        <v>226969000</v>
      </c>
      <c r="Q306" s="13">
        <f t="shared" si="9"/>
        <v>-156906777</v>
      </c>
      <c r="R306" s="111"/>
      <c r="S306" s="111"/>
    </row>
    <row r="307" spans="1:19" s="13" customFormat="1" ht="21.75">
      <c r="A307" s="111" t="s">
        <v>302</v>
      </c>
      <c r="B307" s="128"/>
      <c r="C307" s="13">
        <v>0</v>
      </c>
      <c r="E307" s="13">
        <v>0</v>
      </c>
      <c r="G307" s="13">
        <v>0</v>
      </c>
      <c r="I307" s="13">
        <f t="shared" si="8"/>
        <v>0</v>
      </c>
      <c r="K307" s="13">
        <v>3000</v>
      </c>
      <c r="M307" s="13">
        <v>62897129</v>
      </c>
      <c r="O307" s="13">
        <v>-64660683</v>
      </c>
      <c r="Q307" s="13">
        <f t="shared" si="9"/>
        <v>-1763554</v>
      </c>
      <c r="R307" s="111"/>
      <c r="S307" s="111"/>
    </row>
    <row r="308" spans="1:19" s="13" customFormat="1" ht="21.75">
      <c r="A308" s="111" t="s">
        <v>282</v>
      </c>
      <c r="B308" s="128"/>
      <c r="C308" s="13">
        <v>0</v>
      </c>
      <c r="E308" s="13">
        <v>0</v>
      </c>
      <c r="G308" s="13">
        <v>0</v>
      </c>
      <c r="I308" s="13">
        <f t="shared" si="8"/>
        <v>0</v>
      </c>
      <c r="K308" s="13">
        <v>8000</v>
      </c>
      <c r="M308" s="13">
        <v>2904050385</v>
      </c>
      <c r="O308" s="13">
        <v>-2987353976</v>
      </c>
      <c r="Q308" s="13">
        <f t="shared" si="9"/>
        <v>-83303591</v>
      </c>
      <c r="R308" s="111"/>
      <c r="S308" s="111"/>
    </row>
    <row r="309" spans="1:19" s="13" customFormat="1" ht="21.75">
      <c r="A309" s="111" t="s">
        <v>328</v>
      </c>
      <c r="B309" s="128"/>
      <c r="C309" s="13">
        <v>0</v>
      </c>
      <c r="E309" s="13">
        <v>0</v>
      </c>
      <c r="G309" s="13">
        <v>0</v>
      </c>
      <c r="I309" s="13">
        <f t="shared" si="8"/>
        <v>0</v>
      </c>
      <c r="K309" s="13">
        <v>0</v>
      </c>
      <c r="M309" s="13">
        <v>-39465388</v>
      </c>
      <c r="O309" s="13">
        <v>0</v>
      </c>
      <c r="Q309" s="13">
        <f t="shared" si="9"/>
        <v>-39465388</v>
      </c>
      <c r="R309" s="111"/>
      <c r="S309" s="111"/>
    </row>
    <row r="310" spans="1:19" s="13" customFormat="1" ht="21.75">
      <c r="A310" s="111" t="s">
        <v>357</v>
      </c>
      <c r="B310" s="128"/>
      <c r="C310" s="13">
        <v>0</v>
      </c>
      <c r="E310" s="13">
        <v>0</v>
      </c>
      <c r="G310" s="13">
        <v>0</v>
      </c>
      <c r="I310" s="13">
        <f t="shared" si="8"/>
        <v>0</v>
      </c>
      <c r="K310" s="13">
        <v>0</v>
      </c>
      <c r="M310" s="13">
        <v>-1145435</v>
      </c>
      <c r="O310" s="13">
        <v>0</v>
      </c>
      <c r="Q310" s="13">
        <f t="shared" si="9"/>
        <v>-1145435</v>
      </c>
      <c r="R310" s="111"/>
      <c r="S310" s="111"/>
    </row>
    <row r="311" spans="1:19" s="13" customFormat="1" ht="21.75">
      <c r="A311" s="111" t="s">
        <v>557</v>
      </c>
      <c r="B311" s="128"/>
      <c r="C311" s="13">
        <v>10630872</v>
      </c>
      <c r="E311" s="13">
        <v>6355744680</v>
      </c>
      <c r="G311" s="13">
        <v>-5804762262</v>
      </c>
      <c r="I311" s="13">
        <f t="shared" si="8"/>
        <v>550982418</v>
      </c>
      <c r="K311" s="13">
        <v>3255872</v>
      </c>
      <c r="M311" s="13">
        <v>9595433673</v>
      </c>
      <c r="O311" s="13">
        <v>-9046837262</v>
      </c>
      <c r="Q311" s="13">
        <f t="shared" si="9"/>
        <v>548596411</v>
      </c>
      <c r="R311" s="111"/>
      <c r="S311" s="111"/>
    </row>
    <row r="312" spans="1:19" s="13" customFormat="1" ht="21.75">
      <c r="A312" s="111" t="s">
        <v>367</v>
      </c>
      <c r="B312" s="128"/>
      <c r="C312" s="13">
        <v>0</v>
      </c>
      <c r="E312" s="13">
        <v>0</v>
      </c>
      <c r="G312" s="13">
        <v>0</v>
      </c>
      <c r="I312" s="13">
        <f t="shared" si="8"/>
        <v>0</v>
      </c>
      <c r="K312" s="13">
        <v>0</v>
      </c>
      <c r="M312" s="13">
        <v>-1229002</v>
      </c>
      <c r="O312" s="13">
        <v>0</v>
      </c>
      <c r="Q312" s="13">
        <f t="shared" si="9"/>
        <v>-1229002</v>
      </c>
      <c r="R312" s="111"/>
      <c r="S312" s="111"/>
    </row>
    <row r="313" spans="1:19" s="13" customFormat="1" ht="21.75">
      <c r="A313" s="111" t="s">
        <v>244</v>
      </c>
      <c r="B313" s="128"/>
      <c r="C313" s="13">
        <v>0</v>
      </c>
      <c r="E313" s="13">
        <v>0</v>
      </c>
      <c r="G313" s="13">
        <v>0</v>
      </c>
      <c r="I313" s="13">
        <f t="shared" si="8"/>
        <v>0</v>
      </c>
      <c r="K313" s="13">
        <v>575000</v>
      </c>
      <c r="M313" s="13">
        <v>-421530828</v>
      </c>
      <c r="O313" s="13">
        <v>294400000</v>
      </c>
      <c r="Q313" s="13">
        <f t="shared" si="9"/>
        <v>-127130828</v>
      </c>
      <c r="R313" s="111"/>
      <c r="S313" s="111"/>
    </row>
    <row r="314" spans="1:19" s="13" customFormat="1" ht="21.75">
      <c r="A314" s="111" t="s">
        <v>230</v>
      </c>
      <c r="B314" s="128"/>
      <c r="C314" s="13">
        <v>0</v>
      </c>
      <c r="E314" s="13">
        <v>0</v>
      </c>
      <c r="G314" s="13">
        <v>0</v>
      </c>
      <c r="I314" s="13">
        <f t="shared" si="8"/>
        <v>0</v>
      </c>
      <c r="K314" s="13">
        <v>23825000</v>
      </c>
      <c r="M314" s="13">
        <v>-1075628433</v>
      </c>
      <c r="O314" s="13">
        <v>1953650000</v>
      </c>
      <c r="Q314" s="13">
        <f t="shared" si="9"/>
        <v>878021567</v>
      </c>
      <c r="R314" s="111"/>
      <c r="S314" s="111"/>
    </row>
    <row r="315" spans="1:19" s="13" customFormat="1" ht="21.75">
      <c r="A315" s="111" t="s">
        <v>331</v>
      </c>
      <c r="B315" s="128"/>
      <c r="C315" s="13">
        <v>0</v>
      </c>
      <c r="E315" s="13">
        <v>0</v>
      </c>
      <c r="G315" s="13">
        <v>0</v>
      </c>
      <c r="I315" s="13">
        <f t="shared" si="8"/>
        <v>0</v>
      </c>
      <c r="K315" s="13">
        <v>0</v>
      </c>
      <c r="M315" s="13">
        <v>311706181</v>
      </c>
      <c r="O315" s="13">
        <v>0</v>
      </c>
      <c r="Q315" s="13">
        <f t="shared" si="9"/>
        <v>311706181</v>
      </c>
      <c r="R315" s="111"/>
      <c r="S315" s="111"/>
    </row>
    <row r="316" spans="1:19" s="13" customFormat="1" ht="21.75">
      <c r="A316" s="111" t="s">
        <v>285</v>
      </c>
      <c r="B316" s="128"/>
      <c r="C316" s="13">
        <v>0</v>
      </c>
      <c r="E316" s="13">
        <v>0</v>
      </c>
      <c r="G316" s="13">
        <v>0</v>
      </c>
      <c r="I316" s="13">
        <f t="shared" si="8"/>
        <v>0</v>
      </c>
      <c r="K316" s="13">
        <v>8000</v>
      </c>
      <c r="M316" s="13">
        <v>516223493</v>
      </c>
      <c r="O316" s="13">
        <v>-1787263178</v>
      </c>
      <c r="Q316" s="13">
        <f t="shared" si="9"/>
        <v>-1271039685</v>
      </c>
      <c r="R316" s="111"/>
      <c r="S316" s="111"/>
    </row>
    <row r="317" spans="1:19" s="13" customFormat="1" ht="21.75">
      <c r="A317" s="111" t="s">
        <v>283</v>
      </c>
      <c r="B317" s="128"/>
      <c r="C317" s="13">
        <v>0</v>
      </c>
      <c r="E317" s="13">
        <v>0</v>
      </c>
      <c r="G317" s="13">
        <v>0</v>
      </c>
      <c r="I317" s="13">
        <f t="shared" si="8"/>
        <v>0</v>
      </c>
      <c r="K317" s="13">
        <v>2415000</v>
      </c>
      <c r="M317" s="13">
        <v>-304368347</v>
      </c>
      <c r="O317" s="13">
        <v>299460000</v>
      </c>
      <c r="Q317" s="13">
        <f t="shared" si="9"/>
        <v>-4908347</v>
      </c>
      <c r="R317" s="111"/>
      <c r="S317" s="111"/>
    </row>
    <row r="318" spans="1:19" s="13" customFormat="1" ht="21.75">
      <c r="A318" s="111" t="s">
        <v>354</v>
      </c>
      <c r="B318" s="128"/>
      <c r="C318" s="13">
        <v>0</v>
      </c>
      <c r="E318" s="13">
        <v>0</v>
      </c>
      <c r="G318" s="13">
        <v>0</v>
      </c>
      <c r="I318" s="13">
        <f t="shared" si="8"/>
        <v>0</v>
      </c>
      <c r="K318" s="13">
        <v>0</v>
      </c>
      <c r="M318" s="13">
        <v>-1598945096</v>
      </c>
      <c r="O318" s="13">
        <v>0</v>
      </c>
      <c r="Q318" s="13">
        <f t="shared" si="9"/>
        <v>-1598945096</v>
      </c>
      <c r="R318" s="111"/>
      <c r="S318" s="111"/>
    </row>
    <row r="319" spans="1:19" s="13" customFormat="1" ht="21.75">
      <c r="A319" s="111" t="s">
        <v>272</v>
      </c>
      <c r="B319" s="128"/>
      <c r="C319" s="13">
        <v>0</v>
      </c>
      <c r="E319" s="13">
        <v>0</v>
      </c>
      <c r="G319" s="13">
        <v>0</v>
      </c>
      <c r="I319" s="13">
        <f t="shared" si="8"/>
        <v>0</v>
      </c>
      <c r="K319" s="13">
        <v>1552000</v>
      </c>
      <c r="M319" s="13">
        <v>-430096335</v>
      </c>
      <c r="O319" s="13">
        <v>620800000</v>
      </c>
      <c r="Q319" s="13">
        <f t="shared" si="9"/>
        <v>190703665</v>
      </c>
      <c r="R319" s="111"/>
      <c r="S319" s="111"/>
    </row>
    <row r="320" spans="1:19" s="13" customFormat="1" ht="21.75">
      <c r="A320" s="111" t="s">
        <v>138</v>
      </c>
      <c r="B320" s="128"/>
      <c r="C320" s="13">
        <v>0</v>
      </c>
      <c r="E320" s="13">
        <v>0</v>
      </c>
      <c r="G320" s="13">
        <v>0</v>
      </c>
      <c r="I320" s="13">
        <f t="shared" si="8"/>
        <v>0</v>
      </c>
      <c r="K320" s="13">
        <v>4933000</v>
      </c>
      <c r="M320" s="13">
        <v>-1961370417</v>
      </c>
      <c r="O320" s="13">
        <v>1233250000</v>
      </c>
      <c r="Q320" s="13">
        <f t="shared" si="9"/>
        <v>-728120417</v>
      </c>
      <c r="R320" s="111"/>
      <c r="S320" s="111"/>
    </row>
    <row r="321" spans="1:19" s="13" customFormat="1" ht="21.75">
      <c r="A321" s="111" t="s">
        <v>377</v>
      </c>
      <c r="B321" s="128"/>
      <c r="C321" s="13">
        <v>0</v>
      </c>
      <c r="E321" s="13">
        <v>0</v>
      </c>
      <c r="G321" s="13">
        <v>0</v>
      </c>
      <c r="I321" s="13">
        <f t="shared" si="8"/>
        <v>0</v>
      </c>
      <c r="K321" s="13">
        <v>0</v>
      </c>
      <c r="M321" s="13">
        <v>-844388950</v>
      </c>
      <c r="O321" s="13">
        <v>0</v>
      </c>
      <c r="Q321" s="13">
        <f t="shared" si="9"/>
        <v>-844388950</v>
      </c>
      <c r="R321" s="111"/>
      <c r="S321" s="111"/>
    </row>
    <row r="322" spans="1:19" s="13" customFormat="1" ht="21.75">
      <c r="A322" s="111" t="s">
        <v>239</v>
      </c>
      <c r="B322" s="128"/>
      <c r="C322" s="13">
        <v>0</v>
      </c>
      <c r="E322" s="13">
        <v>0</v>
      </c>
      <c r="G322" s="13">
        <v>0</v>
      </c>
      <c r="I322" s="13">
        <f t="shared" si="8"/>
        <v>0</v>
      </c>
      <c r="K322" s="13">
        <v>45000</v>
      </c>
      <c r="M322" s="13">
        <v>16661056</v>
      </c>
      <c r="O322" s="13">
        <v>10035000</v>
      </c>
      <c r="Q322" s="13">
        <f t="shared" si="9"/>
        <v>26696056</v>
      </c>
      <c r="R322" s="111"/>
      <c r="S322" s="111"/>
    </row>
    <row r="323" spans="1:19" s="13" customFormat="1" ht="21.75">
      <c r="A323" s="111" t="s">
        <v>176</v>
      </c>
      <c r="B323" s="128"/>
      <c r="C323" s="13">
        <v>0</v>
      </c>
      <c r="E323" s="13">
        <v>0</v>
      </c>
      <c r="G323" s="13">
        <v>0</v>
      </c>
      <c r="I323" s="13">
        <f t="shared" si="8"/>
        <v>0</v>
      </c>
      <c r="K323" s="13">
        <v>7681000</v>
      </c>
      <c r="M323" s="13">
        <v>-1907732864</v>
      </c>
      <c r="O323" s="13">
        <v>1259684000</v>
      </c>
      <c r="Q323" s="13">
        <f t="shared" si="9"/>
        <v>-648048864</v>
      </c>
      <c r="R323" s="111"/>
      <c r="S323" s="111"/>
    </row>
    <row r="324" spans="1:19" s="13" customFormat="1" ht="21.75">
      <c r="A324" s="111" t="s">
        <v>261</v>
      </c>
      <c r="B324" s="128"/>
      <c r="C324" s="13">
        <v>0</v>
      </c>
      <c r="E324" s="13">
        <v>0</v>
      </c>
      <c r="G324" s="13">
        <v>0</v>
      </c>
      <c r="I324" s="13">
        <f t="shared" si="8"/>
        <v>0</v>
      </c>
      <c r="K324" s="13">
        <v>12000</v>
      </c>
      <c r="M324" s="13">
        <v>2442010045</v>
      </c>
      <c r="O324" s="13">
        <v>-3858319834</v>
      </c>
      <c r="Q324" s="13">
        <f t="shared" si="9"/>
        <v>-1416309789</v>
      </c>
      <c r="R324" s="111"/>
      <c r="S324" s="111"/>
    </row>
    <row r="325" spans="1:19" s="13" customFormat="1" ht="21.75">
      <c r="A325" s="111" t="s">
        <v>334</v>
      </c>
      <c r="B325" s="128"/>
      <c r="C325" s="13">
        <v>0</v>
      </c>
      <c r="E325" s="13">
        <v>0</v>
      </c>
      <c r="G325" s="13">
        <v>0</v>
      </c>
      <c r="I325" s="13">
        <f t="shared" si="8"/>
        <v>0</v>
      </c>
      <c r="K325" s="13">
        <v>0</v>
      </c>
      <c r="M325" s="13">
        <v>130924380</v>
      </c>
      <c r="O325" s="13">
        <v>-123802638</v>
      </c>
      <c r="Q325" s="13">
        <f t="shared" si="9"/>
        <v>7121742</v>
      </c>
      <c r="R325" s="111"/>
      <c r="S325" s="111"/>
    </row>
    <row r="326" spans="1:19" s="13" customFormat="1" ht="21.75">
      <c r="A326" s="111" t="s">
        <v>281</v>
      </c>
      <c r="B326" s="128"/>
      <c r="C326" s="13">
        <v>0</v>
      </c>
      <c r="E326" s="13">
        <v>0</v>
      </c>
      <c r="G326" s="13">
        <v>0</v>
      </c>
      <c r="I326" s="13">
        <f t="shared" si="8"/>
        <v>0</v>
      </c>
      <c r="K326" s="13">
        <v>10415000</v>
      </c>
      <c r="M326" s="13">
        <v>-594843237</v>
      </c>
      <c r="O326" s="13">
        <v>1364365000</v>
      </c>
      <c r="Q326" s="13">
        <f t="shared" si="9"/>
        <v>769521763</v>
      </c>
      <c r="R326" s="111"/>
      <c r="S326" s="111"/>
    </row>
    <row r="327" spans="1:19" s="13" customFormat="1" ht="21.75">
      <c r="A327" s="111" t="s">
        <v>190</v>
      </c>
      <c r="B327" s="128"/>
      <c r="C327" s="13">
        <v>0</v>
      </c>
      <c r="E327" s="13">
        <v>0</v>
      </c>
      <c r="G327" s="13">
        <v>0</v>
      </c>
      <c r="I327" s="13">
        <f t="shared" si="8"/>
        <v>0</v>
      </c>
      <c r="K327" s="13">
        <v>15199000</v>
      </c>
      <c r="M327" s="13">
        <v>-1669316904</v>
      </c>
      <c r="O327" s="13">
        <v>1820197069</v>
      </c>
      <c r="Q327" s="13">
        <f t="shared" si="9"/>
        <v>150880165</v>
      </c>
      <c r="R327" s="111"/>
      <c r="S327" s="111"/>
    </row>
    <row r="328" spans="1:19" s="13" customFormat="1" ht="21.75">
      <c r="A328" s="111" t="s">
        <v>556</v>
      </c>
      <c r="B328" s="128"/>
      <c r="C328" s="13">
        <v>15270858</v>
      </c>
      <c r="E328" s="13">
        <v>8128133898</v>
      </c>
      <c r="G328" s="13">
        <v>-6204676862</v>
      </c>
      <c r="I328" s="13">
        <f t="shared" ref="I328:I391" si="10">E328+G328</f>
        <v>1923457036</v>
      </c>
      <c r="K328" s="13">
        <v>4927858</v>
      </c>
      <c r="M328" s="13">
        <v>14994893058</v>
      </c>
      <c r="O328" s="13">
        <v>-13076549862</v>
      </c>
      <c r="Q328" s="13">
        <f t="shared" ref="Q328:Q391" si="11">M328+O328</f>
        <v>1918343196</v>
      </c>
      <c r="R328" s="111"/>
      <c r="S328" s="111"/>
    </row>
    <row r="329" spans="1:19" s="13" customFormat="1" ht="21.75">
      <c r="A329" s="111" t="s">
        <v>165</v>
      </c>
      <c r="B329" s="128"/>
      <c r="C329" s="13">
        <v>0</v>
      </c>
      <c r="E329" s="13">
        <v>0</v>
      </c>
      <c r="G329" s="13">
        <v>0</v>
      </c>
      <c r="I329" s="13">
        <f t="shared" si="10"/>
        <v>0</v>
      </c>
      <c r="K329" s="13">
        <v>1252000</v>
      </c>
      <c r="M329" s="13">
        <v>-1450464891</v>
      </c>
      <c r="O329" s="13">
        <v>698616000</v>
      </c>
      <c r="Q329" s="13">
        <f t="shared" si="11"/>
        <v>-751848891</v>
      </c>
      <c r="R329" s="111"/>
      <c r="S329" s="111"/>
    </row>
    <row r="330" spans="1:19" s="13" customFormat="1" ht="21.75">
      <c r="A330" s="111" t="s">
        <v>115</v>
      </c>
      <c r="B330" s="128"/>
      <c r="C330" s="13">
        <v>0</v>
      </c>
      <c r="E330" s="13">
        <v>0</v>
      </c>
      <c r="G330" s="13">
        <v>0</v>
      </c>
      <c r="I330" s="13">
        <f t="shared" si="10"/>
        <v>0</v>
      </c>
      <c r="K330" s="13">
        <v>18855000</v>
      </c>
      <c r="M330" s="13">
        <v>1215254733</v>
      </c>
      <c r="O330" s="13">
        <v>1508400000</v>
      </c>
      <c r="Q330" s="13">
        <f t="shared" si="11"/>
        <v>2723654733</v>
      </c>
      <c r="R330" s="111"/>
      <c r="S330" s="111"/>
    </row>
    <row r="331" spans="1:19" s="13" customFormat="1" ht="21.75">
      <c r="A331" s="111" t="s">
        <v>533</v>
      </c>
      <c r="B331" s="128"/>
      <c r="C331" s="13">
        <v>0</v>
      </c>
      <c r="E331" s="13">
        <v>0</v>
      </c>
      <c r="G331" s="13">
        <v>0</v>
      </c>
      <c r="I331" s="13">
        <f t="shared" si="10"/>
        <v>0</v>
      </c>
      <c r="K331" s="13">
        <v>-621000</v>
      </c>
      <c r="M331" s="13">
        <v>126695966</v>
      </c>
      <c r="O331" s="13">
        <v>-126792000</v>
      </c>
      <c r="Q331" s="13">
        <f t="shared" si="11"/>
        <v>-96034</v>
      </c>
      <c r="R331" s="111"/>
      <c r="S331" s="111"/>
    </row>
    <row r="332" spans="1:19" s="13" customFormat="1" ht="21.75">
      <c r="A332" s="111" t="s">
        <v>668</v>
      </c>
      <c r="B332" s="128"/>
      <c r="C332" s="13">
        <v>359000</v>
      </c>
      <c r="E332" s="13">
        <v>10620762750</v>
      </c>
      <c r="G332" s="13">
        <v>-5138779128</v>
      </c>
      <c r="I332" s="13">
        <f t="shared" si="10"/>
        <v>5481983622</v>
      </c>
      <c r="K332" s="13">
        <v>0</v>
      </c>
      <c r="M332" s="13">
        <v>15609825765</v>
      </c>
      <c r="O332" s="13">
        <v>-10131624128</v>
      </c>
      <c r="Q332" s="13">
        <f t="shared" si="11"/>
        <v>5478201637</v>
      </c>
      <c r="R332" s="111"/>
      <c r="S332" s="111"/>
    </row>
    <row r="333" spans="1:19" s="13" customFormat="1" ht="21.75">
      <c r="A333" s="111" t="s">
        <v>671</v>
      </c>
      <c r="B333" s="128"/>
      <c r="C333" s="13">
        <v>93000</v>
      </c>
      <c r="E333" s="13">
        <v>0</v>
      </c>
      <c r="G333" s="13">
        <v>47498000</v>
      </c>
      <c r="I333" s="13">
        <f t="shared" si="10"/>
        <v>47498000</v>
      </c>
      <c r="K333" s="13">
        <v>0</v>
      </c>
      <c r="M333" s="13">
        <v>47462043</v>
      </c>
      <c r="O333" s="13">
        <v>0</v>
      </c>
      <c r="Q333" s="13">
        <f t="shared" si="11"/>
        <v>47462043</v>
      </c>
      <c r="R333" s="111"/>
      <c r="S333" s="111"/>
    </row>
    <row r="334" spans="1:19" s="13" customFormat="1" ht="21.75">
      <c r="A334" s="111" t="s">
        <v>206</v>
      </c>
      <c r="B334" s="128"/>
      <c r="C334" s="13">
        <v>0</v>
      </c>
      <c r="E334" s="13">
        <v>0</v>
      </c>
      <c r="G334" s="13">
        <v>0</v>
      </c>
      <c r="I334" s="13">
        <f t="shared" si="10"/>
        <v>0</v>
      </c>
      <c r="K334" s="13">
        <v>192</v>
      </c>
      <c r="M334" s="13">
        <v>2108243904</v>
      </c>
      <c r="O334" s="13">
        <v>-2428506409</v>
      </c>
      <c r="Q334" s="13">
        <f t="shared" si="11"/>
        <v>-320262505</v>
      </c>
      <c r="R334" s="111"/>
      <c r="S334" s="111"/>
    </row>
    <row r="335" spans="1:19" s="13" customFormat="1" ht="21.75">
      <c r="A335" s="111" t="s">
        <v>524</v>
      </c>
      <c r="B335" s="128"/>
      <c r="C335" s="13">
        <v>0</v>
      </c>
      <c r="E335" s="13">
        <v>0</v>
      </c>
      <c r="G335" s="13">
        <v>0</v>
      </c>
      <c r="I335" s="13">
        <f t="shared" si="10"/>
        <v>0</v>
      </c>
      <c r="K335" s="13">
        <v>-12222000</v>
      </c>
      <c r="M335" s="13">
        <v>1724428800</v>
      </c>
      <c r="O335" s="13">
        <v>-1725736000</v>
      </c>
      <c r="Q335" s="13">
        <f t="shared" si="11"/>
        <v>-1307200</v>
      </c>
      <c r="R335" s="111"/>
      <c r="S335" s="111"/>
    </row>
    <row r="336" spans="1:19" s="13" customFormat="1" ht="21.75">
      <c r="A336" s="111" t="s">
        <v>526</v>
      </c>
      <c r="B336" s="128"/>
      <c r="C336" s="13">
        <v>0</v>
      </c>
      <c r="E336" s="13">
        <v>0</v>
      </c>
      <c r="G336" s="13">
        <v>0</v>
      </c>
      <c r="I336" s="13">
        <f t="shared" si="10"/>
        <v>0</v>
      </c>
      <c r="K336" s="13">
        <v>-4400000</v>
      </c>
      <c r="M336" s="13">
        <v>23257739364</v>
      </c>
      <c r="O336" s="13">
        <v>-23275370000</v>
      </c>
      <c r="Q336" s="13">
        <f t="shared" si="11"/>
        <v>-17630636</v>
      </c>
      <c r="R336" s="111"/>
      <c r="S336" s="111"/>
    </row>
    <row r="337" spans="1:19" s="13" customFormat="1" ht="21.75">
      <c r="A337" s="111" t="s">
        <v>493</v>
      </c>
      <c r="B337" s="128"/>
      <c r="C337" s="13">
        <v>1061000</v>
      </c>
      <c r="E337" s="13">
        <v>285699960</v>
      </c>
      <c r="G337" s="13">
        <v>-168867365</v>
      </c>
      <c r="I337" s="13">
        <f t="shared" si="10"/>
        <v>116832595</v>
      </c>
      <c r="K337" s="13">
        <v>0</v>
      </c>
      <c r="M337" s="13">
        <v>538062653</v>
      </c>
      <c r="O337" s="13">
        <v>-421421365</v>
      </c>
      <c r="Q337" s="13">
        <f t="shared" si="11"/>
        <v>116641288</v>
      </c>
      <c r="R337" s="111"/>
      <c r="S337" s="111"/>
    </row>
    <row r="338" spans="1:19" s="13" customFormat="1" ht="21.75">
      <c r="A338" s="111" t="s">
        <v>657</v>
      </c>
      <c r="B338" s="128"/>
      <c r="C338" s="13">
        <v>2336346</v>
      </c>
      <c r="E338" s="13">
        <v>1590668539</v>
      </c>
      <c r="G338" s="13">
        <v>-1349481369</v>
      </c>
      <c r="I338" s="13">
        <f t="shared" si="10"/>
        <v>241187170</v>
      </c>
      <c r="K338" s="13">
        <v>693346</v>
      </c>
      <c r="M338" s="13">
        <v>2290646936</v>
      </c>
      <c r="O338" s="13">
        <v>-2049990369</v>
      </c>
      <c r="Q338" s="13">
        <f t="shared" si="11"/>
        <v>240656567</v>
      </c>
      <c r="R338" s="111"/>
      <c r="S338" s="111"/>
    </row>
    <row r="339" spans="1:19" s="13" customFormat="1" ht="21.75">
      <c r="A339" s="111" t="s">
        <v>656</v>
      </c>
      <c r="B339" s="128"/>
      <c r="C339" s="13">
        <v>621414</v>
      </c>
      <c r="E339" s="13">
        <v>377763980</v>
      </c>
      <c r="G339" s="13">
        <v>-334567220</v>
      </c>
      <c r="I339" s="13">
        <f t="shared" si="10"/>
        <v>43196760</v>
      </c>
      <c r="K339" s="13">
        <v>184414</v>
      </c>
      <c r="M339" s="13">
        <v>661122438</v>
      </c>
      <c r="O339" s="13">
        <v>-540684961</v>
      </c>
      <c r="Q339" s="13">
        <f t="shared" si="11"/>
        <v>120437477</v>
      </c>
      <c r="R339" s="111"/>
      <c r="S339" s="111"/>
    </row>
    <row r="340" spans="1:19" s="13" customFormat="1" ht="21.75">
      <c r="A340" s="111" t="s">
        <v>489</v>
      </c>
      <c r="B340" s="128"/>
      <c r="C340" s="13">
        <v>0</v>
      </c>
      <c r="E340" s="13">
        <v>0</v>
      </c>
      <c r="G340" s="13">
        <v>0</v>
      </c>
      <c r="I340" s="13">
        <f t="shared" si="10"/>
        <v>0</v>
      </c>
      <c r="K340" s="13">
        <v>0</v>
      </c>
      <c r="M340" s="13">
        <v>646917578</v>
      </c>
      <c r="O340" s="13">
        <v>0</v>
      </c>
      <c r="Q340" s="13">
        <f t="shared" si="11"/>
        <v>646917578</v>
      </c>
      <c r="R340" s="111"/>
      <c r="S340" s="111"/>
    </row>
    <row r="341" spans="1:19" s="13" customFormat="1" ht="21.75">
      <c r="A341" s="111" t="s">
        <v>637</v>
      </c>
      <c r="B341" s="128"/>
      <c r="C341" s="13">
        <v>517290</v>
      </c>
      <c r="E341" s="13">
        <v>399860962</v>
      </c>
      <c r="G341" s="13">
        <v>-126229170</v>
      </c>
      <c r="I341" s="13">
        <f t="shared" si="10"/>
        <v>273631792</v>
      </c>
      <c r="K341" s="13">
        <v>116290</v>
      </c>
      <c r="M341" s="13">
        <v>754682002</v>
      </c>
      <c r="O341" s="13">
        <v>-481319170</v>
      </c>
      <c r="Q341" s="13">
        <f t="shared" si="11"/>
        <v>273362832</v>
      </c>
      <c r="R341" s="111"/>
      <c r="S341" s="111"/>
    </row>
    <row r="342" spans="1:19" s="13" customFormat="1" ht="21.75">
      <c r="A342" s="111" t="s">
        <v>666</v>
      </c>
      <c r="B342" s="128"/>
      <c r="C342" s="13">
        <v>29000</v>
      </c>
      <c r="E342" s="13">
        <v>1899743625</v>
      </c>
      <c r="G342" s="13">
        <v>-1431451713</v>
      </c>
      <c r="I342" s="13">
        <f t="shared" si="10"/>
        <v>468291912</v>
      </c>
      <c r="K342" s="13">
        <v>0</v>
      </c>
      <c r="M342" s="13">
        <v>3048118074</v>
      </c>
      <c r="O342" s="13">
        <v>-2580696713</v>
      </c>
      <c r="Q342" s="13">
        <f t="shared" si="11"/>
        <v>467421361</v>
      </c>
      <c r="R342" s="111"/>
      <c r="S342" s="111"/>
    </row>
    <row r="343" spans="1:19" s="13" customFormat="1" ht="21.75">
      <c r="A343" s="111" t="s">
        <v>417</v>
      </c>
      <c r="B343" s="128"/>
      <c r="C343" s="13">
        <v>0</v>
      </c>
      <c r="E343" s="13">
        <v>0</v>
      </c>
      <c r="G343" s="13">
        <v>0</v>
      </c>
      <c r="I343" s="13">
        <f t="shared" si="10"/>
        <v>0</v>
      </c>
      <c r="K343" s="13">
        <v>0</v>
      </c>
      <c r="M343" s="13">
        <v>1267679848</v>
      </c>
      <c r="O343" s="13">
        <v>0</v>
      </c>
      <c r="Q343" s="13">
        <f t="shared" si="11"/>
        <v>1267679848</v>
      </c>
      <c r="R343" s="111"/>
      <c r="S343" s="111"/>
    </row>
    <row r="344" spans="1:19" s="13" customFormat="1" ht="21.75">
      <c r="A344" s="111" t="s">
        <v>583</v>
      </c>
      <c r="B344" s="128"/>
      <c r="C344" s="13">
        <v>25011</v>
      </c>
      <c r="E344" s="13">
        <v>27858252</v>
      </c>
      <c r="G344" s="13">
        <v>7922252</v>
      </c>
      <c r="I344" s="13">
        <f t="shared" si="10"/>
        <v>35780504</v>
      </c>
      <c r="K344" s="13">
        <v>4011</v>
      </c>
      <c r="M344" s="13">
        <v>72848151</v>
      </c>
      <c r="O344" s="13">
        <v>-37101748</v>
      </c>
      <c r="Q344" s="13">
        <f t="shared" si="11"/>
        <v>35746403</v>
      </c>
      <c r="R344" s="111"/>
      <c r="S344" s="111"/>
    </row>
    <row r="345" spans="1:19" s="13" customFormat="1" ht="21.75">
      <c r="A345" s="111" t="s">
        <v>412</v>
      </c>
      <c r="B345" s="128"/>
      <c r="C345" s="13">
        <v>0</v>
      </c>
      <c r="E345" s="13">
        <v>0</v>
      </c>
      <c r="G345" s="13">
        <v>0</v>
      </c>
      <c r="I345" s="13">
        <f t="shared" si="10"/>
        <v>0</v>
      </c>
      <c r="K345" s="13">
        <v>0</v>
      </c>
      <c r="M345" s="13">
        <v>63152126</v>
      </c>
      <c r="O345" s="13">
        <v>0</v>
      </c>
      <c r="Q345" s="13">
        <f t="shared" si="11"/>
        <v>63152126</v>
      </c>
      <c r="R345" s="111"/>
      <c r="S345" s="111"/>
    </row>
    <row r="346" spans="1:19" s="13" customFormat="1" ht="21.75">
      <c r="A346" s="111" t="s">
        <v>419</v>
      </c>
      <c r="B346" s="128"/>
      <c r="C346" s="13">
        <v>0</v>
      </c>
      <c r="E346" s="13">
        <v>0</v>
      </c>
      <c r="G346" s="13">
        <v>0</v>
      </c>
      <c r="I346" s="13">
        <f t="shared" si="10"/>
        <v>0</v>
      </c>
      <c r="K346" s="13">
        <v>0</v>
      </c>
      <c r="M346" s="13">
        <v>3050151468</v>
      </c>
      <c r="O346" s="13">
        <v>0</v>
      </c>
      <c r="Q346" s="13">
        <f t="shared" si="11"/>
        <v>3050151468</v>
      </c>
      <c r="R346" s="111"/>
      <c r="S346" s="111"/>
    </row>
    <row r="347" spans="1:19" s="13" customFormat="1" ht="21.75">
      <c r="A347" s="111" t="s">
        <v>622</v>
      </c>
      <c r="B347" s="128"/>
      <c r="C347" s="13">
        <v>14140</v>
      </c>
      <c r="E347" s="13">
        <v>79555813</v>
      </c>
      <c r="G347" s="13">
        <v>-74169271</v>
      </c>
      <c r="I347" s="13">
        <f t="shared" si="10"/>
        <v>5386542</v>
      </c>
      <c r="K347" s="13">
        <v>4140</v>
      </c>
      <c r="M347" s="13">
        <v>131206660</v>
      </c>
      <c r="O347" s="13">
        <v>-125859271</v>
      </c>
      <c r="Q347" s="13">
        <f t="shared" si="11"/>
        <v>5347389</v>
      </c>
      <c r="R347" s="111"/>
      <c r="S347" s="111"/>
    </row>
    <row r="348" spans="1:19" s="13" customFormat="1" ht="21.75">
      <c r="A348" s="111" t="s">
        <v>429</v>
      </c>
      <c r="B348" s="128"/>
      <c r="C348" s="13">
        <v>0</v>
      </c>
      <c r="E348" s="13">
        <v>0</v>
      </c>
      <c r="G348" s="13">
        <v>0</v>
      </c>
      <c r="I348" s="13">
        <f t="shared" si="10"/>
        <v>0</v>
      </c>
      <c r="K348" s="13">
        <v>0</v>
      </c>
      <c r="M348" s="13">
        <v>110915240</v>
      </c>
      <c r="O348" s="13">
        <v>-109236375</v>
      </c>
      <c r="Q348" s="13">
        <f t="shared" si="11"/>
        <v>1678865</v>
      </c>
      <c r="R348" s="111"/>
      <c r="S348" s="111"/>
    </row>
    <row r="349" spans="1:19" s="13" customFormat="1" ht="21.75">
      <c r="A349" s="111" t="s">
        <v>639</v>
      </c>
      <c r="B349" s="128"/>
      <c r="C349" s="13">
        <v>504390</v>
      </c>
      <c r="E349" s="13">
        <v>771539064</v>
      </c>
      <c r="G349" s="13">
        <v>-593126436</v>
      </c>
      <c r="I349" s="13">
        <f t="shared" si="10"/>
        <v>178412628</v>
      </c>
      <c r="K349" s="13">
        <v>113390</v>
      </c>
      <c r="M349" s="13">
        <v>1571476722</v>
      </c>
      <c r="O349" s="13">
        <v>-1393670436</v>
      </c>
      <c r="Q349" s="13">
        <f t="shared" si="11"/>
        <v>177806286</v>
      </c>
      <c r="R349" s="111"/>
      <c r="S349" s="111"/>
    </row>
    <row r="350" spans="1:19" s="13" customFormat="1" ht="21.75">
      <c r="A350" s="111" t="s">
        <v>632</v>
      </c>
      <c r="B350" s="128"/>
      <c r="C350" s="13">
        <v>6331320</v>
      </c>
      <c r="E350" s="13">
        <v>9475215595</v>
      </c>
      <c r="G350" s="13">
        <v>-8468990036</v>
      </c>
      <c r="I350" s="13">
        <f t="shared" si="10"/>
        <v>1006225559</v>
      </c>
      <c r="K350" s="13">
        <v>1423320</v>
      </c>
      <c r="M350" s="13">
        <v>18115241956</v>
      </c>
      <c r="O350" s="13">
        <v>-17115566036</v>
      </c>
      <c r="Q350" s="13">
        <f t="shared" si="11"/>
        <v>999675920</v>
      </c>
      <c r="R350" s="111"/>
      <c r="S350" s="111"/>
    </row>
    <row r="351" spans="1:19" s="13" customFormat="1" ht="21.75">
      <c r="A351" s="111" t="s">
        <v>422</v>
      </c>
      <c r="B351" s="128"/>
      <c r="C351" s="13">
        <v>0</v>
      </c>
      <c r="E351" s="13">
        <v>0</v>
      </c>
      <c r="G351" s="13">
        <v>0</v>
      </c>
      <c r="I351" s="13">
        <f t="shared" si="10"/>
        <v>0</v>
      </c>
      <c r="K351" s="13">
        <v>0</v>
      </c>
      <c r="M351" s="13">
        <v>374790230</v>
      </c>
      <c r="O351" s="13">
        <v>-369842270</v>
      </c>
      <c r="Q351" s="13">
        <f t="shared" si="11"/>
        <v>4947960</v>
      </c>
      <c r="R351" s="111"/>
      <c r="S351" s="111"/>
    </row>
    <row r="352" spans="1:19" s="13" customFormat="1" ht="21.75">
      <c r="A352" s="111" t="s">
        <v>630</v>
      </c>
      <c r="B352" s="128"/>
      <c r="C352" s="13">
        <v>4444000</v>
      </c>
      <c r="E352" s="13">
        <v>1240300620</v>
      </c>
      <c r="G352" s="13">
        <v>-969766713</v>
      </c>
      <c r="I352" s="13">
        <f t="shared" si="10"/>
        <v>270533907</v>
      </c>
      <c r="K352" s="13">
        <v>0</v>
      </c>
      <c r="M352" s="13">
        <v>2229017156</v>
      </c>
      <c r="O352" s="13">
        <v>-1959232713</v>
      </c>
      <c r="Q352" s="13">
        <f t="shared" si="11"/>
        <v>269784443</v>
      </c>
      <c r="R352" s="111"/>
      <c r="S352" s="111"/>
    </row>
    <row r="353" spans="1:19" s="13" customFormat="1" ht="21.75">
      <c r="A353" s="111" t="s">
        <v>619</v>
      </c>
      <c r="B353" s="128"/>
      <c r="C353" s="13">
        <v>188062</v>
      </c>
      <c r="E353" s="13">
        <v>859825405</v>
      </c>
      <c r="G353" s="13">
        <v>-787899301</v>
      </c>
      <c r="I353" s="13">
        <f t="shared" si="10"/>
        <v>71926104</v>
      </c>
      <c r="K353" s="13">
        <v>55062</v>
      </c>
      <c r="M353" s="13">
        <v>1745183266</v>
      </c>
      <c r="O353" s="13">
        <v>-1673928301</v>
      </c>
      <c r="Q353" s="13">
        <f t="shared" si="11"/>
        <v>71254965</v>
      </c>
      <c r="R353" s="111"/>
      <c r="S353" s="111"/>
    </row>
    <row r="354" spans="1:19" s="13" customFormat="1" ht="21.75">
      <c r="A354" s="111" t="s">
        <v>461</v>
      </c>
      <c r="B354" s="128"/>
      <c r="C354" s="13">
        <v>0</v>
      </c>
      <c r="E354" s="13">
        <v>0</v>
      </c>
      <c r="G354" s="13">
        <v>0</v>
      </c>
      <c r="I354" s="13">
        <f t="shared" si="10"/>
        <v>0</v>
      </c>
      <c r="K354" s="13">
        <v>0</v>
      </c>
      <c r="M354" s="13">
        <v>-8203946</v>
      </c>
      <c r="O354" s="13">
        <v>0</v>
      </c>
      <c r="Q354" s="13">
        <f t="shared" si="11"/>
        <v>-8203946</v>
      </c>
      <c r="R354" s="111"/>
      <c r="S354" s="111"/>
    </row>
    <row r="355" spans="1:19" s="13" customFormat="1" ht="21.75">
      <c r="A355" s="111" t="s">
        <v>702</v>
      </c>
      <c r="B355" s="128"/>
      <c r="C355" s="13">
        <v>0</v>
      </c>
      <c r="E355" s="13">
        <v>0</v>
      </c>
      <c r="G355" s="13">
        <v>0</v>
      </c>
      <c r="I355" s="13">
        <f t="shared" si="10"/>
        <v>0</v>
      </c>
      <c r="K355" s="13">
        <v>0</v>
      </c>
      <c r="M355" s="13">
        <v>-3289215282</v>
      </c>
      <c r="O355" s="13">
        <v>0</v>
      </c>
      <c r="Q355" s="13">
        <f t="shared" si="11"/>
        <v>-3289215282</v>
      </c>
      <c r="R355" s="111"/>
      <c r="S355" s="111"/>
    </row>
    <row r="356" spans="1:19" s="13" customFormat="1" ht="21.75">
      <c r="A356" s="111" t="s">
        <v>404</v>
      </c>
      <c r="B356" s="128"/>
      <c r="C356" s="13">
        <v>0</v>
      </c>
      <c r="E356" s="13">
        <v>0</v>
      </c>
      <c r="G356" s="13">
        <v>0</v>
      </c>
      <c r="I356" s="13">
        <f t="shared" si="10"/>
        <v>0</v>
      </c>
      <c r="K356" s="13">
        <v>0</v>
      </c>
      <c r="M356" s="13">
        <v>-1142823893</v>
      </c>
      <c r="O356" s="13">
        <v>0</v>
      </c>
      <c r="Q356" s="13">
        <f t="shared" si="11"/>
        <v>-1142823893</v>
      </c>
      <c r="R356" s="111"/>
      <c r="S356" s="111"/>
    </row>
    <row r="357" spans="1:19" s="13" customFormat="1" ht="21.75">
      <c r="A357" s="111" t="s">
        <v>611</v>
      </c>
      <c r="B357" s="128"/>
      <c r="C357" s="13">
        <v>908000</v>
      </c>
      <c r="E357" s="13">
        <v>6190762500</v>
      </c>
      <c r="G357" s="13">
        <v>-6922645343</v>
      </c>
      <c r="I357" s="13">
        <f t="shared" si="10"/>
        <v>-731882843</v>
      </c>
      <c r="K357" s="13">
        <v>0</v>
      </c>
      <c r="M357" s="13">
        <v>9557232615</v>
      </c>
      <c r="O357" s="13">
        <v>-10291667343</v>
      </c>
      <c r="Q357" s="13">
        <f t="shared" si="11"/>
        <v>-734434728</v>
      </c>
      <c r="R357" s="111"/>
      <c r="S357" s="111"/>
    </row>
    <row r="358" spans="1:19" s="13" customFormat="1" ht="21.75">
      <c r="A358" s="111" t="s">
        <v>623</v>
      </c>
      <c r="B358" s="128"/>
      <c r="C358" s="13">
        <v>320978</v>
      </c>
      <c r="E358" s="13">
        <v>1100832479</v>
      </c>
      <c r="G358" s="13">
        <v>-493306030</v>
      </c>
      <c r="I358" s="13">
        <f t="shared" si="10"/>
        <v>607526449</v>
      </c>
      <c r="K358" s="13">
        <v>93978</v>
      </c>
      <c r="M358" s="13">
        <v>2154796537</v>
      </c>
      <c r="O358" s="13">
        <v>-1548069030</v>
      </c>
      <c r="Q358" s="13">
        <f t="shared" si="11"/>
        <v>606727507</v>
      </c>
      <c r="R358" s="111"/>
      <c r="S358" s="111"/>
    </row>
    <row r="359" spans="1:19" s="13" customFormat="1" ht="21.75">
      <c r="A359" s="111" t="s">
        <v>629</v>
      </c>
      <c r="B359" s="128"/>
      <c r="C359" s="13">
        <v>5933000</v>
      </c>
      <c r="E359" s="13">
        <v>1887839460</v>
      </c>
      <c r="G359" s="13">
        <v>-1524436137</v>
      </c>
      <c r="I359" s="13">
        <f t="shared" si="10"/>
        <v>363403323</v>
      </c>
      <c r="K359" s="13">
        <v>0</v>
      </c>
      <c r="M359" s="13">
        <v>3509959811</v>
      </c>
      <c r="O359" s="13">
        <v>-3147786137</v>
      </c>
      <c r="Q359" s="13">
        <f t="shared" si="11"/>
        <v>362173674</v>
      </c>
      <c r="R359" s="111"/>
      <c r="S359" s="111"/>
    </row>
    <row r="360" spans="1:19" s="13" customFormat="1" ht="21.75">
      <c r="A360" s="111" t="s">
        <v>703</v>
      </c>
      <c r="B360" s="128"/>
      <c r="C360" s="13">
        <v>0</v>
      </c>
      <c r="E360" s="13">
        <v>0</v>
      </c>
      <c r="G360" s="13">
        <v>0</v>
      </c>
      <c r="I360" s="13">
        <f t="shared" si="10"/>
        <v>0</v>
      </c>
      <c r="K360" s="13">
        <v>53240</v>
      </c>
      <c r="M360" s="13">
        <v>413944257</v>
      </c>
      <c r="O360" s="13">
        <v>-380468544</v>
      </c>
      <c r="Q360" s="13">
        <f t="shared" si="11"/>
        <v>33475713</v>
      </c>
      <c r="R360" s="111"/>
      <c r="S360" s="111"/>
    </row>
    <row r="361" spans="1:19" s="13" customFormat="1" ht="21.75">
      <c r="A361" s="111" t="s">
        <v>464</v>
      </c>
      <c r="B361" s="128"/>
      <c r="C361" s="13">
        <v>0</v>
      </c>
      <c r="E361" s="13">
        <v>0</v>
      </c>
      <c r="G361" s="13">
        <v>0</v>
      </c>
      <c r="I361" s="13">
        <f t="shared" si="10"/>
        <v>0</v>
      </c>
      <c r="K361" s="13">
        <v>0</v>
      </c>
      <c r="M361" s="13">
        <v>164302200</v>
      </c>
      <c r="O361" s="13">
        <v>0</v>
      </c>
      <c r="Q361" s="13">
        <f t="shared" si="11"/>
        <v>164302200</v>
      </c>
      <c r="R361" s="111"/>
      <c r="S361" s="111"/>
    </row>
    <row r="362" spans="1:19" s="13" customFormat="1" ht="21.75">
      <c r="A362" s="111" t="s">
        <v>585</v>
      </c>
      <c r="B362" s="128"/>
      <c r="C362" s="13">
        <v>15025275</v>
      </c>
      <c r="E362" s="13">
        <v>3502648167</v>
      </c>
      <c r="G362" s="13">
        <v>-2533574771</v>
      </c>
      <c r="I362" s="13">
        <f t="shared" si="10"/>
        <v>969073396</v>
      </c>
      <c r="K362" s="13">
        <v>1048275</v>
      </c>
      <c r="M362" s="13">
        <v>7230723749</v>
      </c>
      <c r="O362" s="13">
        <v>-6278337122</v>
      </c>
      <c r="Q362" s="13">
        <f t="shared" si="11"/>
        <v>952386627</v>
      </c>
      <c r="R362" s="111"/>
      <c r="S362" s="111"/>
    </row>
    <row r="363" spans="1:19" s="13" customFormat="1" ht="21.75">
      <c r="A363" s="111" t="s">
        <v>308</v>
      </c>
      <c r="B363" s="128"/>
      <c r="C363" s="13">
        <v>0</v>
      </c>
      <c r="E363" s="13">
        <v>0</v>
      </c>
      <c r="G363" s="13">
        <v>0</v>
      </c>
      <c r="I363" s="13">
        <f t="shared" si="10"/>
        <v>0</v>
      </c>
      <c r="K363" s="13">
        <v>1110000</v>
      </c>
      <c r="M363" s="13">
        <v>-1316386453</v>
      </c>
      <c r="O363" s="13">
        <v>813630000</v>
      </c>
      <c r="Q363" s="13">
        <f t="shared" si="11"/>
        <v>-502756453</v>
      </c>
      <c r="R363" s="111"/>
      <c r="S363" s="111"/>
    </row>
    <row r="364" spans="1:19" s="13" customFormat="1" ht="21.75">
      <c r="A364" s="111" t="s">
        <v>325</v>
      </c>
      <c r="B364" s="128"/>
      <c r="C364" s="13">
        <v>0</v>
      </c>
      <c r="E364" s="13">
        <v>0</v>
      </c>
      <c r="G364" s="13">
        <v>0</v>
      </c>
      <c r="I364" s="13">
        <f t="shared" si="10"/>
        <v>0</v>
      </c>
      <c r="K364" s="13">
        <v>0</v>
      </c>
      <c r="M364" s="13">
        <v>-1133206350</v>
      </c>
      <c r="O364" s="13">
        <v>0</v>
      </c>
      <c r="Q364" s="13">
        <f t="shared" si="11"/>
        <v>-1133206350</v>
      </c>
      <c r="R364" s="111"/>
      <c r="S364" s="111"/>
    </row>
    <row r="365" spans="1:19" s="13" customFormat="1" ht="21.75">
      <c r="A365" s="111" t="s">
        <v>159</v>
      </c>
      <c r="B365" s="128"/>
      <c r="C365" s="13">
        <v>0</v>
      </c>
      <c r="E365" s="13">
        <v>0</v>
      </c>
      <c r="G365" s="13">
        <v>0</v>
      </c>
      <c r="I365" s="13">
        <f t="shared" si="10"/>
        <v>0</v>
      </c>
      <c r="K365" s="13">
        <v>113000</v>
      </c>
      <c r="M365" s="13">
        <v>314659800</v>
      </c>
      <c r="O365" s="13">
        <v>-355381412</v>
      </c>
      <c r="Q365" s="13">
        <f t="shared" si="11"/>
        <v>-40721612</v>
      </c>
      <c r="R365" s="111"/>
      <c r="S365" s="111"/>
    </row>
    <row r="366" spans="1:19" s="13" customFormat="1" ht="21.75">
      <c r="A366" s="111" t="s">
        <v>344</v>
      </c>
      <c r="B366" s="128"/>
      <c r="C366" s="13">
        <v>0</v>
      </c>
      <c r="E366" s="13">
        <v>0</v>
      </c>
      <c r="G366" s="13">
        <v>0</v>
      </c>
      <c r="I366" s="13">
        <f t="shared" si="10"/>
        <v>0</v>
      </c>
      <c r="K366" s="13">
        <v>0</v>
      </c>
      <c r="M366" s="13">
        <v>-82210</v>
      </c>
      <c r="O366" s="13">
        <v>0</v>
      </c>
      <c r="Q366" s="13">
        <f t="shared" si="11"/>
        <v>-82210</v>
      </c>
      <c r="R366" s="111"/>
      <c r="S366" s="111"/>
    </row>
    <row r="367" spans="1:19" s="13" customFormat="1" ht="21.75">
      <c r="A367" s="111" t="s">
        <v>292</v>
      </c>
      <c r="B367" s="128"/>
      <c r="C367" s="13">
        <v>0</v>
      </c>
      <c r="E367" s="13">
        <v>0</v>
      </c>
      <c r="G367" s="13">
        <v>0</v>
      </c>
      <c r="I367" s="13">
        <f t="shared" si="10"/>
        <v>0</v>
      </c>
      <c r="K367" s="13">
        <v>41000</v>
      </c>
      <c r="M367" s="13">
        <v>518741856</v>
      </c>
      <c r="O367" s="13">
        <v>-475205342</v>
      </c>
      <c r="Q367" s="13">
        <f t="shared" si="11"/>
        <v>43536514</v>
      </c>
      <c r="R367" s="111"/>
      <c r="S367" s="111"/>
    </row>
    <row r="368" spans="1:19" s="13" customFormat="1" ht="21.75">
      <c r="A368" s="111" t="s">
        <v>383</v>
      </c>
      <c r="B368" s="128"/>
      <c r="C368" s="13">
        <v>0</v>
      </c>
      <c r="E368" s="13">
        <v>0</v>
      </c>
      <c r="G368" s="13">
        <v>0</v>
      </c>
      <c r="I368" s="13">
        <f t="shared" si="10"/>
        <v>0</v>
      </c>
      <c r="K368" s="13">
        <v>0</v>
      </c>
      <c r="M368" s="13">
        <v>-114165339</v>
      </c>
      <c r="O368" s="13">
        <v>0</v>
      </c>
      <c r="Q368" s="13">
        <f t="shared" si="11"/>
        <v>-114165339</v>
      </c>
      <c r="R368" s="111"/>
      <c r="S368" s="111"/>
    </row>
    <row r="369" spans="1:19" s="13" customFormat="1" ht="21.75">
      <c r="A369" s="111" t="s">
        <v>208</v>
      </c>
      <c r="B369" s="128"/>
      <c r="C369" s="13">
        <v>0</v>
      </c>
      <c r="E369" s="13">
        <v>0</v>
      </c>
      <c r="G369" s="13">
        <v>0</v>
      </c>
      <c r="I369" s="13">
        <f t="shared" si="10"/>
        <v>0</v>
      </c>
      <c r="K369" s="13">
        <v>31</v>
      </c>
      <c r="M369" s="13">
        <v>606489432</v>
      </c>
      <c r="O369" s="13">
        <v>-704650152</v>
      </c>
      <c r="Q369" s="13">
        <f t="shared" si="11"/>
        <v>-98160720</v>
      </c>
      <c r="R369" s="111"/>
      <c r="S369" s="111"/>
    </row>
    <row r="370" spans="1:19" s="13" customFormat="1" ht="21.75">
      <c r="A370" s="111" t="s">
        <v>305</v>
      </c>
      <c r="B370" s="128"/>
      <c r="C370" s="13">
        <v>0</v>
      </c>
      <c r="E370" s="13">
        <v>0</v>
      </c>
      <c r="G370" s="13">
        <v>0</v>
      </c>
      <c r="I370" s="13">
        <f t="shared" si="10"/>
        <v>0</v>
      </c>
      <c r="K370" s="13">
        <v>315000</v>
      </c>
      <c r="M370" s="13">
        <v>253746675</v>
      </c>
      <c r="O370" s="13">
        <v>-261617257</v>
      </c>
      <c r="Q370" s="13">
        <f t="shared" si="11"/>
        <v>-7870582</v>
      </c>
      <c r="R370" s="111"/>
      <c r="S370" s="111"/>
    </row>
    <row r="371" spans="1:19" s="13" customFormat="1" ht="21.75">
      <c r="A371" s="111" t="s">
        <v>551</v>
      </c>
      <c r="B371" s="128"/>
      <c r="C371" s="13">
        <v>4377000</v>
      </c>
      <c r="E371" s="13">
        <v>937057680</v>
      </c>
      <c r="G371" s="13">
        <v>-794446770</v>
      </c>
      <c r="I371" s="13">
        <f t="shared" si="10"/>
        <v>142610910</v>
      </c>
      <c r="K371" s="13">
        <v>0</v>
      </c>
      <c r="M371" s="13">
        <v>1721768558</v>
      </c>
      <c r="O371" s="13">
        <v>-1583373367</v>
      </c>
      <c r="Q371" s="13">
        <f t="shared" si="11"/>
        <v>138395191</v>
      </c>
      <c r="R371" s="111"/>
      <c r="S371" s="111"/>
    </row>
    <row r="372" spans="1:19" s="13" customFormat="1" ht="21.75">
      <c r="A372" s="111" t="s">
        <v>250</v>
      </c>
      <c r="B372" s="128"/>
      <c r="C372" s="13">
        <v>0</v>
      </c>
      <c r="E372" s="13">
        <v>0</v>
      </c>
      <c r="G372" s="13">
        <v>0</v>
      </c>
      <c r="I372" s="13">
        <f t="shared" si="10"/>
        <v>0</v>
      </c>
      <c r="K372" s="13">
        <v>1000</v>
      </c>
      <c r="M372" s="13">
        <v>-1217682385</v>
      </c>
      <c r="O372" s="13">
        <v>10136000</v>
      </c>
      <c r="Q372" s="13">
        <f t="shared" si="11"/>
        <v>-1207546385</v>
      </c>
      <c r="R372" s="111"/>
      <c r="S372" s="111"/>
    </row>
    <row r="373" spans="1:19" s="13" customFormat="1" ht="21.75">
      <c r="A373" s="111" t="s">
        <v>214</v>
      </c>
      <c r="B373" s="128"/>
      <c r="C373" s="13">
        <v>0</v>
      </c>
      <c r="E373" s="13">
        <v>0</v>
      </c>
      <c r="G373" s="13">
        <v>0</v>
      </c>
      <c r="I373" s="13">
        <f t="shared" si="10"/>
        <v>0</v>
      </c>
      <c r="K373" s="13">
        <v>34000</v>
      </c>
      <c r="M373" s="13">
        <v>-2587280034</v>
      </c>
      <c r="O373" s="13">
        <v>1209788000</v>
      </c>
      <c r="Q373" s="13">
        <f t="shared" si="11"/>
        <v>-1377492034</v>
      </c>
      <c r="R373" s="111"/>
      <c r="S373" s="111"/>
    </row>
    <row r="374" spans="1:19" s="13" customFormat="1" ht="21.75">
      <c r="A374" s="111" t="s">
        <v>226</v>
      </c>
      <c r="B374" s="128"/>
      <c r="C374" s="13">
        <v>0</v>
      </c>
      <c r="E374" s="13">
        <v>0</v>
      </c>
      <c r="G374" s="13">
        <v>0</v>
      </c>
      <c r="I374" s="13">
        <f t="shared" si="10"/>
        <v>0</v>
      </c>
      <c r="K374" s="13">
        <v>817000</v>
      </c>
      <c r="M374" s="13">
        <v>1168162154</v>
      </c>
      <c r="O374" s="13">
        <v>-2081133822</v>
      </c>
      <c r="Q374" s="13">
        <f t="shared" si="11"/>
        <v>-912971668</v>
      </c>
      <c r="R374" s="111"/>
      <c r="S374" s="111"/>
    </row>
    <row r="375" spans="1:19" s="13" customFormat="1" ht="21.75">
      <c r="A375" s="111" t="s">
        <v>277</v>
      </c>
      <c r="B375" s="128"/>
      <c r="C375" s="13">
        <v>0</v>
      </c>
      <c r="E375" s="13">
        <v>0</v>
      </c>
      <c r="G375" s="13">
        <v>0</v>
      </c>
      <c r="I375" s="13">
        <f t="shared" si="10"/>
        <v>0</v>
      </c>
      <c r="K375" s="13">
        <v>180000</v>
      </c>
      <c r="M375" s="13">
        <v>-256399394</v>
      </c>
      <c r="O375" s="13">
        <v>172260000</v>
      </c>
      <c r="Q375" s="13">
        <f t="shared" si="11"/>
        <v>-84139394</v>
      </c>
      <c r="R375" s="111"/>
      <c r="S375" s="111"/>
    </row>
    <row r="376" spans="1:19" s="13" customFormat="1" ht="21.75">
      <c r="A376" s="111" t="s">
        <v>361</v>
      </c>
      <c r="B376" s="128"/>
      <c r="C376" s="13">
        <v>0</v>
      </c>
      <c r="E376" s="13">
        <v>0</v>
      </c>
      <c r="G376" s="13">
        <v>0</v>
      </c>
      <c r="I376" s="13">
        <f t="shared" si="10"/>
        <v>0</v>
      </c>
      <c r="K376" s="13">
        <v>0</v>
      </c>
      <c r="M376" s="13">
        <v>-514448414</v>
      </c>
      <c r="O376" s="13">
        <v>0</v>
      </c>
      <c r="Q376" s="13">
        <f t="shared" si="11"/>
        <v>-514448414</v>
      </c>
      <c r="R376" s="111"/>
      <c r="S376" s="111"/>
    </row>
    <row r="377" spans="1:19" s="13" customFormat="1" ht="21.75">
      <c r="A377" s="111" t="s">
        <v>203</v>
      </c>
      <c r="B377" s="128"/>
      <c r="C377" s="13">
        <v>0</v>
      </c>
      <c r="E377" s="13">
        <v>0</v>
      </c>
      <c r="G377" s="13">
        <v>0</v>
      </c>
      <c r="I377" s="13">
        <f t="shared" si="10"/>
        <v>0</v>
      </c>
      <c r="K377" s="13">
        <v>3000</v>
      </c>
      <c r="M377" s="13">
        <v>7160400</v>
      </c>
      <c r="O377" s="13">
        <v>-9285039</v>
      </c>
      <c r="Q377" s="13">
        <f t="shared" si="11"/>
        <v>-2124639</v>
      </c>
      <c r="R377" s="111"/>
      <c r="S377" s="111"/>
    </row>
    <row r="378" spans="1:19" s="13" customFormat="1" ht="21.75">
      <c r="A378" s="111" t="s">
        <v>251</v>
      </c>
      <c r="B378" s="128"/>
      <c r="C378" s="13">
        <v>0</v>
      </c>
      <c r="E378" s="13">
        <v>0</v>
      </c>
      <c r="G378" s="13">
        <v>0</v>
      </c>
      <c r="I378" s="13">
        <f t="shared" si="10"/>
        <v>0</v>
      </c>
      <c r="K378" s="13">
        <v>334000</v>
      </c>
      <c r="M378" s="13">
        <v>-109633772</v>
      </c>
      <c r="O378" s="13">
        <v>66800000</v>
      </c>
      <c r="Q378" s="13">
        <f t="shared" si="11"/>
        <v>-42833772</v>
      </c>
      <c r="R378" s="111"/>
      <c r="S378" s="111"/>
    </row>
    <row r="379" spans="1:19" s="13" customFormat="1" ht="21.75">
      <c r="A379" s="111" t="s">
        <v>218</v>
      </c>
      <c r="B379" s="128"/>
      <c r="C379" s="13">
        <v>0</v>
      </c>
      <c r="E379" s="13">
        <v>0</v>
      </c>
      <c r="G379" s="13">
        <v>0</v>
      </c>
      <c r="I379" s="13">
        <f t="shared" si="10"/>
        <v>0</v>
      </c>
      <c r="K379" s="13">
        <v>5109000</v>
      </c>
      <c r="M379" s="13">
        <v>-1415928673</v>
      </c>
      <c r="O379" s="13">
        <v>929838000</v>
      </c>
      <c r="Q379" s="13">
        <f t="shared" si="11"/>
        <v>-486090673</v>
      </c>
      <c r="R379" s="111"/>
      <c r="S379" s="111"/>
    </row>
    <row r="380" spans="1:19" s="13" customFormat="1" ht="21.75">
      <c r="A380" s="111" t="s">
        <v>253</v>
      </c>
      <c r="B380" s="128"/>
      <c r="C380" s="13">
        <v>0</v>
      </c>
      <c r="E380" s="13">
        <v>0</v>
      </c>
      <c r="G380" s="13">
        <v>0</v>
      </c>
      <c r="I380" s="13">
        <f t="shared" si="10"/>
        <v>0</v>
      </c>
      <c r="K380" s="13">
        <v>3000</v>
      </c>
      <c r="M380" s="13">
        <v>76981685</v>
      </c>
      <c r="O380" s="13">
        <v>687000</v>
      </c>
      <c r="Q380" s="13">
        <f t="shared" si="11"/>
        <v>77668685</v>
      </c>
      <c r="R380" s="111"/>
      <c r="S380" s="111"/>
    </row>
    <row r="381" spans="1:19" s="13" customFormat="1" ht="21.75">
      <c r="A381" s="111" t="s">
        <v>151</v>
      </c>
      <c r="B381" s="128"/>
      <c r="C381" s="13">
        <v>0</v>
      </c>
      <c r="E381" s="13">
        <v>0</v>
      </c>
      <c r="G381" s="13">
        <v>0</v>
      </c>
      <c r="I381" s="13">
        <f t="shared" si="10"/>
        <v>0</v>
      </c>
      <c r="K381" s="13">
        <v>18361000</v>
      </c>
      <c r="M381" s="13">
        <v>-3742917001</v>
      </c>
      <c r="O381" s="13">
        <v>3690561000</v>
      </c>
      <c r="Q381" s="13">
        <f t="shared" si="11"/>
        <v>-52356001</v>
      </c>
      <c r="R381" s="111"/>
      <c r="S381" s="111"/>
    </row>
    <row r="382" spans="1:19" s="13" customFormat="1" ht="21.75">
      <c r="A382" s="111" t="s">
        <v>248</v>
      </c>
      <c r="B382" s="128"/>
      <c r="C382" s="13">
        <v>0</v>
      </c>
      <c r="E382" s="13">
        <v>0</v>
      </c>
      <c r="G382" s="13">
        <v>0</v>
      </c>
      <c r="I382" s="13">
        <f t="shared" si="10"/>
        <v>0</v>
      </c>
      <c r="K382" s="13">
        <v>3000</v>
      </c>
      <c r="M382" s="13">
        <v>627003008</v>
      </c>
      <c r="O382" s="13">
        <v>-543306165</v>
      </c>
      <c r="Q382" s="13">
        <f t="shared" si="11"/>
        <v>83696843</v>
      </c>
      <c r="R382" s="111"/>
      <c r="S382" s="111"/>
    </row>
    <row r="383" spans="1:19" s="13" customFormat="1" ht="21.75">
      <c r="A383" s="111" t="s">
        <v>228</v>
      </c>
      <c r="B383" s="128"/>
      <c r="C383" s="13">
        <v>0</v>
      </c>
      <c r="E383" s="13">
        <v>0</v>
      </c>
      <c r="G383" s="13">
        <v>0</v>
      </c>
      <c r="I383" s="13">
        <f t="shared" si="10"/>
        <v>0</v>
      </c>
      <c r="K383" s="13">
        <v>4066000</v>
      </c>
      <c r="M383" s="13">
        <v>-139848157</v>
      </c>
      <c r="O383" s="13">
        <v>1150678000</v>
      </c>
      <c r="Q383" s="13">
        <f t="shared" si="11"/>
        <v>1010829843</v>
      </c>
      <c r="R383" s="111"/>
      <c r="S383" s="111"/>
    </row>
    <row r="384" spans="1:19" s="13" customFormat="1" ht="21.75">
      <c r="A384" s="111" t="s">
        <v>387</v>
      </c>
      <c r="B384" s="128"/>
      <c r="C384" s="13">
        <v>0</v>
      </c>
      <c r="E384" s="13">
        <v>0</v>
      </c>
      <c r="G384" s="13">
        <v>0</v>
      </c>
      <c r="I384" s="13">
        <f t="shared" si="10"/>
        <v>0</v>
      </c>
      <c r="K384" s="13">
        <v>0</v>
      </c>
      <c r="M384" s="13">
        <v>868763552</v>
      </c>
      <c r="O384" s="13">
        <v>-887326469</v>
      </c>
      <c r="Q384" s="13">
        <f t="shared" si="11"/>
        <v>-18562917</v>
      </c>
      <c r="R384" s="111"/>
      <c r="S384" s="111"/>
    </row>
    <row r="385" spans="1:19" s="13" customFormat="1" ht="21.75">
      <c r="A385" s="111" t="s">
        <v>263</v>
      </c>
      <c r="B385" s="128"/>
      <c r="C385" s="13">
        <v>0</v>
      </c>
      <c r="E385" s="13">
        <v>0</v>
      </c>
      <c r="G385" s="13">
        <v>0</v>
      </c>
      <c r="I385" s="13">
        <f t="shared" si="10"/>
        <v>0</v>
      </c>
      <c r="K385" s="13">
        <v>3727000</v>
      </c>
      <c r="M385" s="13">
        <v>-820668432</v>
      </c>
      <c r="O385" s="13">
        <v>883299000</v>
      </c>
      <c r="Q385" s="13">
        <f t="shared" si="11"/>
        <v>62630568</v>
      </c>
      <c r="R385" s="111"/>
      <c r="S385" s="111"/>
    </row>
    <row r="386" spans="1:19" s="13" customFormat="1" ht="21.75">
      <c r="A386" s="111" t="s">
        <v>233</v>
      </c>
      <c r="B386" s="128"/>
      <c r="C386" s="13">
        <v>0</v>
      </c>
      <c r="E386" s="13">
        <v>0</v>
      </c>
      <c r="G386" s="13">
        <v>0</v>
      </c>
      <c r="I386" s="13">
        <f t="shared" si="10"/>
        <v>0</v>
      </c>
      <c r="K386" s="13">
        <v>636000</v>
      </c>
      <c r="M386" s="13">
        <v>-401258451</v>
      </c>
      <c r="O386" s="13">
        <v>333900000</v>
      </c>
      <c r="Q386" s="13">
        <f t="shared" si="11"/>
        <v>-67358451</v>
      </c>
      <c r="R386" s="111"/>
      <c r="S386" s="111"/>
    </row>
    <row r="387" spans="1:19" s="13" customFormat="1" ht="21.75">
      <c r="A387" s="111" t="s">
        <v>160</v>
      </c>
      <c r="B387" s="128"/>
      <c r="C387" s="13">
        <v>0</v>
      </c>
      <c r="E387" s="13">
        <v>0</v>
      </c>
      <c r="G387" s="13">
        <v>0</v>
      </c>
      <c r="I387" s="13">
        <f t="shared" si="10"/>
        <v>0</v>
      </c>
      <c r="K387" s="13">
        <v>468000</v>
      </c>
      <c r="M387" s="13">
        <v>-705259504</v>
      </c>
      <c r="O387" s="13">
        <v>252720000</v>
      </c>
      <c r="Q387" s="13">
        <f t="shared" si="11"/>
        <v>-452539504</v>
      </c>
      <c r="R387" s="111"/>
      <c r="S387" s="111"/>
    </row>
    <row r="388" spans="1:19" s="13" customFormat="1" ht="21.75">
      <c r="A388" s="111" t="s">
        <v>225</v>
      </c>
      <c r="B388" s="128"/>
      <c r="C388" s="13">
        <v>0</v>
      </c>
      <c r="E388" s="13">
        <v>0</v>
      </c>
      <c r="G388" s="13">
        <v>0</v>
      </c>
      <c r="I388" s="13">
        <f t="shared" si="10"/>
        <v>0</v>
      </c>
      <c r="K388" s="13">
        <v>2357000</v>
      </c>
      <c r="M388" s="13">
        <v>-443548056</v>
      </c>
      <c r="O388" s="13">
        <v>549181000</v>
      </c>
      <c r="Q388" s="13">
        <f t="shared" si="11"/>
        <v>105632944</v>
      </c>
      <c r="R388" s="111"/>
      <c r="S388" s="111"/>
    </row>
    <row r="389" spans="1:19" s="13" customFormat="1" ht="21.75">
      <c r="A389" s="111" t="s">
        <v>166</v>
      </c>
      <c r="B389" s="128"/>
      <c r="C389" s="13">
        <v>0</v>
      </c>
      <c r="E389" s="13">
        <v>0</v>
      </c>
      <c r="G389" s="13">
        <v>0</v>
      </c>
      <c r="I389" s="13">
        <f t="shared" si="10"/>
        <v>0</v>
      </c>
      <c r="K389" s="13">
        <v>8000000</v>
      </c>
      <c r="M389" s="13">
        <v>2735450940</v>
      </c>
      <c r="O389" s="13">
        <v>-2728671307</v>
      </c>
      <c r="Q389" s="13">
        <f t="shared" si="11"/>
        <v>6779633</v>
      </c>
      <c r="R389" s="111"/>
      <c r="S389" s="111"/>
    </row>
    <row r="390" spans="1:19" s="13" customFormat="1" ht="21.75">
      <c r="A390" s="111" t="s">
        <v>336</v>
      </c>
      <c r="B390" s="128"/>
      <c r="C390" s="13">
        <v>0</v>
      </c>
      <c r="E390" s="13">
        <v>0</v>
      </c>
      <c r="G390" s="13">
        <v>0</v>
      </c>
      <c r="I390" s="13">
        <f t="shared" si="10"/>
        <v>0</v>
      </c>
      <c r="K390" s="13">
        <v>0</v>
      </c>
      <c r="M390" s="13">
        <v>-23576188</v>
      </c>
      <c r="O390" s="13">
        <v>0</v>
      </c>
      <c r="Q390" s="13">
        <f t="shared" si="11"/>
        <v>-23576188</v>
      </c>
      <c r="R390" s="111"/>
      <c r="S390" s="111"/>
    </row>
    <row r="391" spans="1:19" s="13" customFormat="1" ht="21.75">
      <c r="A391" s="111" t="s">
        <v>667</v>
      </c>
      <c r="B391" s="128"/>
      <c r="C391" s="13">
        <v>6000</v>
      </c>
      <c r="E391" s="13">
        <v>511670250</v>
      </c>
      <c r="G391" s="13">
        <v>-414854158</v>
      </c>
      <c r="I391" s="13">
        <f t="shared" si="10"/>
        <v>96816092</v>
      </c>
      <c r="K391" s="13">
        <v>0</v>
      </c>
      <c r="M391" s="13">
        <v>670184097</v>
      </c>
      <c r="O391" s="13">
        <v>-573488158</v>
      </c>
      <c r="Q391" s="13">
        <f t="shared" si="11"/>
        <v>96695939</v>
      </c>
      <c r="R391" s="111"/>
      <c r="S391" s="111"/>
    </row>
    <row r="392" spans="1:19" s="13" customFormat="1" ht="21.75">
      <c r="A392" s="111" t="s">
        <v>684</v>
      </c>
      <c r="B392" s="128"/>
      <c r="C392" s="13">
        <v>0</v>
      </c>
      <c r="E392" s="13">
        <v>0</v>
      </c>
      <c r="G392" s="13">
        <v>0</v>
      </c>
      <c r="I392" s="13">
        <f t="shared" ref="I392:I455" si="12">E392+G392</f>
        <v>0</v>
      </c>
      <c r="K392" s="13">
        <v>-5954000</v>
      </c>
      <c r="M392" s="13">
        <v>1972210016</v>
      </c>
      <c r="O392" s="13">
        <v>-1973705000</v>
      </c>
      <c r="Q392" s="13">
        <f t="shared" ref="Q392:Q455" si="13">M392+O392</f>
        <v>-1494984</v>
      </c>
      <c r="R392" s="111"/>
      <c r="S392" s="111"/>
    </row>
    <row r="393" spans="1:19" s="13" customFormat="1" ht="21.75">
      <c r="A393" s="111" t="s">
        <v>527</v>
      </c>
      <c r="B393" s="128"/>
      <c r="C393" s="13">
        <v>0</v>
      </c>
      <c r="E393" s="13">
        <v>0</v>
      </c>
      <c r="G393" s="13">
        <v>0</v>
      </c>
      <c r="I393" s="13">
        <f t="shared" si="12"/>
        <v>0</v>
      </c>
      <c r="K393" s="13">
        <v>-5291000</v>
      </c>
      <c r="M393" s="13">
        <v>1216412902</v>
      </c>
      <c r="O393" s="13">
        <v>-1217335000</v>
      </c>
      <c r="Q393" s="13">
        <f t="shared" si="13"/>
        <v>-922098</v>
      </c>
      <c r="R393" s="111"/>
      <c r="S393" s="111"/>
    </row>
    <row r="394" spans="1:19" s="13" customFormat="1" ht="21.75">
      <c r="A394" s="111" t="s">
        <v>555</v>
      </c>
      <c r="B394" s="128"/>
      <c r="C394" s="13">
        <v>2000</v>
      </c>
      <c r="E394" s="13">
        <v>636480</v>
      </c>
      <c r="G394" s="13">
        <v>-672610</v>
      </c>
      <c r="I394" s="13">
        <f t="shared" si="12"/>
        <v>-36130</v>
      </c>
      <c r="K394" s="13">
        <v>0</v>
      </c>
      <c r="M394" s="13">
        <v>770380</v>
      </c>
      <c r="O394" s="13">
        <v>-806610</v>
      </c>
      <c r="Q394" s="13">
        <f t="shared" si="13"/>
        <v>-36230</v>
      </c>
      <c r="R394" s="111"/>
      <c r="S394" s="111"/>
    </row>
    <row r="395" spans="1:19" s="13" customFormat="1" ht="21.75">
      <c r="A395" s="111" t="s">
        <v>650</v>
      </c>
      <c r="B395" s="128"/>
      <c r="C395" s="13">
        <v>437000</v>
      </c>
      <c r="E395" s="13">
        <v>138971430</v>
      </c>
      <c r="G395" s="13">
        <v>-151293729</v>
      </c>
      <c r="I395" s="13">
        <f t="shared" si="12"/>
        <v>-12322299</v>
      </c>
      <c r="K395" s="13">
        <v>0</v>
      </c>
      <c r="M395" s="13">
        <v>184385007</v>
      </c>
      <c r="O395" s="13">
        <v>-196741729</v>
      </c>
      <c r="Q395" s="13">
        <f t="shared" si="13"/>
        <v>-12356722</v>
      </c>
      <c r="R395" s="111"/>
      <c r="S395" s="111"/>
    </row>
    <row r="396" spans="1:19" s="13" customFormat="1" ht="21.75">
      <c r="A396" s="111" t="s">
        <v>679</v>
      </c>
      <c r="B396" s="128"/>
      <c r="C396" s="13">
        <v>0</v>
      </c>
      <c r="E396" s="13">
        <v>0</v>
      </c>
      <c r="G396" s="13">
        <v>0</v>
      </c>
      <c r="I396" s="13">
        <f t="shared" si="12"/>
        <v>0</v>
      </c>
      <c r="K396" s="13">
        <v>-2069000</v>
      </c>
      <c r="M396" s="13">
        <v>3181142469</v>
      </c>
      <c r="O396" s="13">
        <v>-3183554000</v>
      </c>
      <c r="Q396" s="13">
        <f t="shared" si="13"/>
        <v>-2411531</v>
      </c>
      <c r="R396" s="111"/>
      <c r="S396" s="111"/>
    </row>
    <row r="397" spans="1:19" s="13" customFormat="1" ht="21.75">
      <c r="A397" s="111" t="s">
        <v>649</v>
      </c>
      <c r="B397" s="128"/>
      <c r="C397" s="13">
        <v>2453000</v>
      </c>
      <c r="E397" s="13">
        <v>627251040</v>
      </c>
      <c r="G397" s="13">
        <v>-576991650</v>
      </c>
      <c r="I397" s="13">
        <f t="shared" si="12"/>
        <v>50259390</v>
      </c>
      <c r="K397" s="13">
        <v>0</v>
      </c>
      <c r="M397" s="13">
        <v>993480429</v>
      </c>
      <c r="O397" s="13">
        <v>-943498650</v>
      </c>
      <c r="Q397" s="13">
        <f t="shared" si="13"/>
        <v>49981779</v>
      </c>
      <c r="R397" s="111"/>
      <c r="S397" s="111"/>
    </row>
    <row r="398" spans="1:19" s="13" customFormat="1" ht="21.75">
      <c r="A398" s="111" t="s">
        <v>647</v>
      </c>
      <c r="B398" s="128"/>
      <c r="C398" s="13">
        <v>106000</v>
      </c>
      <c r="E398" s="13">
        <v>115958700</v>
      </c>
      <c r="G398" s="13">
        <v>-76924526</v>
      </c>
      <c r="I398" s="13">
        <f t="shared" si="12"/>
        <v>39034174</v>
      </c>
      <c r="K398" s="13">
        <v>0</v>
      </c>
      <c r="M398" s="13">
        <v>185920668</v>
      </c>
      <c r="O398" s="13">
        <v>-146939526</v>
      </c>
      <c r="Q398" s="13">
        <f t="shared" si="13"/>
        <v>38981142</v>
      </c>
      <c r="R398" s="111"/>
      <c r="S398" s="111"/>
    </row>
    <row r="399" spans="1:19" s="13" customFormat="1" ht="21.75">
      <c r="A399" s="111" t="s">
        <v>525</v>
      </c>
      <c r="B399" s="128"/>
      <c r="C399" s="13">
        <v>0</v>
      </c>
      <c r="E399" s="13">
        <v>0</v>
      </c>
      <c r="G399" s="13">
        <v>0</v>
      </c>
      <c r="I399" s="13">
        <f t="shared" si="12"/>
        <v>0</v>
      </c>
      <c r="K399" s="13">
        <v>-140000</v>
      </c>
      <c r="M399" s="13">
        <v>537356661</v>
      </c>
      <c r="O399" s="13">
        <v>-537764000</v>
      </c>
      <c r="Q399" s="13">
        <f t="shared" si="13"/>
        <v>-407339</v>
      </c>
      <c r="R399" s="111"/>
      <c r="S399" s="111"/>
    </row>
    <row r="400" spans="1:19" s="13" customFormat="1" ht="21.75">
      <c r="A400" s="111" t="s">
        <v>680</v>
      </c>
      <c r="B400" s="128"/>
      <c r="C400" s="13">
        <v>0</v>
      </c>
      <c r="E400" s="13">
        <v>0</v>
      </c>
      <c r="G400" s="13">
        <v>0</v>
      </c>
      <c r="I400" s="13">
        <f t="shared" si="12"/>
        <v>0</v>
      </c>
      <c r="K400" s="13">
        <v>-20852000</v>
      </c>
      <c r="M400" s="13">
        <v>8081839588</v>
      </c>
      <c r="O400" s="13">
        <v>-8087966000</v>
      </c>
      <c r="Q400" s="13">
        <f t="shared" si="13"/>
        <v>-6126412</v>
      </c>
      <c r="R400" s="111"/>
      <c r="S400" s="111"/>
    </row>
    <row r="401" spans="1:19" s="13" customFormat="1" ht="21.75">
      <c r="A401" s="111" t="s">
        <v>163</v>
      </c>
      <c r="B401" s="128"/>
      <c r="C401" s="13">
        <v>0</v>
      </c>
      <c r="E401" s="13">
        <v>0</v>
      </c>
      <c r="G401" s="13">
        <v>0</v>
      </c>
      <c r="I401" s="13">
        <f t="shared" si="12"/>
        <v>0</v>
      </c>
      <c r="K401" s="13">
        <v>10</v>
      </c>
      <c r="M401" s="13">
        <v>19960874</v>
      </c>
      <c r="O401" s="13">
        <v>10303059</v>
      </c>
      <c r="Q401" s="13">
        <f t="shared" si="13"/>
        <v>30263933</v>
      </c>
      <c r="R401" s="111"/>
      <c r="S401" s="111"/>
    </row>
    <row r="402" spans="1:19" s="13" customFormat="1" ht="21.75">
      <c r="A402" s="111" t="s">
        <v>625</v>
      </c>
      <c r="B402" s="128"/>
      <c r="C402" s="13">
        <v>523180</v>
      </c>
      <c r="E402" s="13">
        <v>4415601342</v>
      </c>
      <c r="G402" s="13">
        <v>-3380838014</v>
      </c>
      <c r="I402" s="13">
        <f t="shared" si="12"/>
        <v>1034763328</v>
      </c>
      <c r="K402" s="13">
        <v>153180</v>
      </c>
      <c r="M402" s="13">
        <v>5690589865</v>
      </c>
      <c r="O402" s="13">
        <v>-4656793014</v>
      </c>
      <c r="Q402" s="13">
        <f t="shared" si="13"/>
        <v>1033796851</v>
      </c>
      <c r="R402" s="111"/>
      <c r="S402" s="111"/>
    </row>
    <row r="403" spans="1:19" s="13" customFormat="1" ht="21.75">
      <c r="A403" s="111" t="s">
        <v>570</v>
      </c>
      <c r="B403" s="128"/>
      <c r="C403" s="13">
        <v>2695000</v>
      </c>
      <c r="E403" s="13">
        <v>183037725</v>
      </c>
      <c r="G403" s="13">
        <v>325742115</v>
      </c>
      <c r="I403" s="13">
        <f t="shared" si="12"/>
        <v>508779840</v>
      </c>
      <c r="K403" s="13">
        <v>0</v>
      </c>
      <c r="M403" s="13">
        <v>752506039</v>
      </c>
      <c r="O403" s="13">
        <v>-244157885</v>
      </c>
      <c r="Q403" s="13">
        <f t="shared" si="13"/>
        <v>508348154</v>
      </c>
      <c r="R403" s="111"/>
      <c r="S403" s="111"/>
    </row>
    <row r="404" spans="1:19" s="13" customFormat="1" ht="21.75">
      <c r="A404" s="111" t="s">
        <v>591</v>
      </c>
      <c r="B404" s="128"/>
      <c r="C404" s="13">
        <v>557925</v>
      </c>
      <c r="E404" s="13">
        <v>447948</v>
      </c>
      <c r="G404" s="13">
        <v>85672355</v>
      </c>
      <c r="I404" s="13">
        <f t="shared" si="12"/>
        <v>86120303</v>
      </c>
      <c r="K404" s="13">
        <v>38925</v>
      </c>
      <c r="M404" s="13">
        <v>86589649</v>
      </c>
      <c r="O404" s="13">
        <v>-534645</v>
      </c>
      <c r="Q404" s="13">
        <f t="shared" si="13"/>
        <v>86055004</v>
      </c>
      <c r="R404" s="111"/>
      <c r="S404" s="111"/>
    </row>
    <row r="405" spans="1:19" s="13" customFormat="1" ht="21.75">
      <c r="A405" s="111" t="s">
        <v>486</v>
      </c>
      <c r="B405" s="128"/>
      <c r="C405" s="13">
        <v>0</v>
      </c>
      <c r="E405" s="13">
        <v>0</v>
      </c>
      <c r="G405" s="13">
        <v>0</v>
      </c>
      <c r="I405" s="13">
        <f t="shared" si="12"/>
        <v>0</v>
      </c>
      <c r="K405" s="13">
        <v>0</v>
      </c>
      <c r="M405" s="13">
        <v>817080546</v>
      </c>
      <c r="O405" s="13">
        <v>0</v>
      </c>
      <c r="Q405" s="13">
        <f t="shared" si="13"/>
        <v>817080546</v>
      </c>
      <c r="R405" s="111"/>
      <c r="S405" s="111"/>
    </row>
    <row r="406" spans="1:19" s="13" customFormat="1" ht="21.75">
      <c r="A406" s="111" t="s">
        <v>503</v>
      </c>
      <c r="B406" s="128"/>
      <c r="C406" s="13">
        <v>0</v>
      </c>
      <c r="E406" s="13">
        <v>0</v>
      </c>
      <c r="G406" s="13">
        <v>0</v>
      </c>
      <c r="I406" s="13">
        <f t="shared" si="12"/>
        <v>0</v>
      </c>
      <c r="K406" s="13">
        <v>0</v>
      </c>
      <c r="M406" s="13">
        <v>13595044995</v>
      </c>
      <c r="O406" s="13">
        <v>0</v>
      </c>
      <c r="Q406" s="13">
        <f t="shared" si="13"/>
        <v>13595044995</v>
      </c>
      <c r="R406" s="111"/>
      <c r="S406" s="111"/>
    </row>
    <row r="407" spans="1:19" s="13" customFormat="1" ht="21.75">
      <c r="A407" s="111" t="s">
        <v>663</v>
      </c>
      <c r="B407" s="128"/>
      <c r="C407" s="13">
        <v>89000</v>
      </c>
      <c r="E407" s="13">
        <v>5819565375</v>
      </c>
      <c r="G407" s="13">
        <v>-4963492792</v>
      </c>
      <c r="I407" s="13">
        <f t="shared" si="12"/>
        <v>856072583</v>
      </c>
      <c r="K407" s="13">
        <v>0</v>
      </c>
      <c r="M407" s="13">
        <v>9360881793</v>
      </c>
      <c r="O407" s="13">
        <v>-8506741014</v>
      </c>
      <c r="Q407" s="13">
        <f t="shared" si="13"/>
        <v>854140779</v>
      </c>
      <c r="R407" s="111"/>
      <c r="S407" s="111"/>
    </row>
    <row r="408" spans="1:19" s="13" customFormat="1" ht="21.75">
      <c r="A408" s="111" t="s">
        <v>426</v>
      </c>
      <c r="B408" s="128"/>
      <c r="C408" s="13">
        <v>0</v>
      </c>
      <c r="E408" s="13">
        <v>0</v>
      </c>
      <c r="G408" s="13">
        <v>0</v>
      </c>
      <c r="I408" s="13">
        <f t="shared" si="12"/>
        <v>0</v>
      </c>
      <c r="K408" s="13">
        <v>0</v>
      </c>
      <c r="M408" s="13">
        <v>5353331271</v>
      </c>
      <c r="O408" s="13">
        <v>0</v>
      </c>
      <c r="Q408" s="13">
        <f t="shared" si="13"/>
        <v>5353331271</v>
      </c>
      <c r="R408" s="111"/>
      <c r="S408" s="111"/>
    </row>
    <row r="409" spans="1:19" s="13" customFormat="1" ht="21.75">
      <c r="A409" s="111" t="s">
        <v>660</v>
      </c>
      <c r="B409" s="128"/>
      <c r="C409" s="13">
        <v>98277000</v>
      </c>
      <c r="E409" s="13">
        <v>23492118780</v>
      </c>
      <c r="G409" s="13">
        <v>-16230114709</v>
      </c>
      <c r="I409" s="13">
        <f t="shared" si="12"/>
        <v>7262004071</v>
      </c>
      <c r="K409" s="13">
        <v>0</v>
      </c>
      <c r="M409" s="13">
        <v>43888367341</v>
      </c>
      <c r="O409" s="13">
        <v>-36641824709</v>
      </c>
      <c r="Q409" s="13">
        <f t="shared" si="13"/>
        <v>7246542632</v>
      </c>
      <c r="R409" s="111"/>
      <c r="S409" s="111"/>
    </row>
    <row r="410" spans="1:19" s="13" customFormat="1" ht="21.75">
      <c r="A410" s="111" t="s">
        <v>636</v>
      </c>
      <c r="B410" s="128"/>
      <c r="C410" s="13">
        <v>452790</v>
      </c>
      <c r="E410" s="13">
        <v>629452206</v>
      </c>
      <c r="G410" s="13">
        <v>-533391108</v>
      </c>
      <c r="I410" s="13">
        <f t="shared" si="12"/>
        <v>96061098</v>
      </c>
      <c r="K410" s="13">
        <v>101790</v>
      </c>
      <c r="M410" s="13">
        <v>907627375</v>
      </c>
      <c r="O410" s="13">
        <v>-811777108</v>
      </c>
      <c r="Q410" s="13">
        <f t="shared" si="13"/>
        <v>95850267</v>
      </c>
      <c r="R410" s="111"/>
      <c r="S410" s="111"/>
    </row>
    <row r="411" spans="1:19" s="13" customFormat="1" ht="21.75">
      <c r="A411" s="111" t="s">
        <v>438</v>
      </c>
      <c r="B411" s="128"/>
      <c r="C411" s="13">
        <v>0</v>
      </c>
      <c r="E411" s="13">
        <v>0</v>
      </c>
      <c r="G411" s="13">
        <v>0</v>
      </c>
      <c r="I411" s="13">
        <f t="shared" si="12"/>
        <v>0</v>
      </c>
      <c r="K411" s="13">
        <v>0</v>
      </c>
      <c r="M411" s="13">
        <v>-1737495</v>
      </c>
      <c r="O411" s="13">
        <v>0</v>
      </c>
      <c r="Q411" s="13">
        <f t="shared" si="13"/>
        <v>-1737495</v>
      </c>
      <c r="R411" s="111"/>
      <c r="S411" s="111"/>
    </row>
    <row r="412" spans="1:19" s="13" customFormat="1" ht="21.75">
      <c r="A412" s="111" t="s">
        <v>646</v>
      </c>
      <c r="B412" s="128"/>
      <c r="C412" s="13">
        <v>782000</v>
      </c>
      <c r="E412" s="13">
        <v>656370000</v>
      </c>
      <c r="G412" s="13">
        <v>-320631486</v>
      </c>
      <c r="I412" s="13">
        <f t="shared" si="12"/>
        <v>335738514</v>
      </c>
      <c r="K412" s="13">
        <v>0</v>
      </c>
      <c r="M412" s="13">
        <v>1250194877</v>
      </c>
      <c r="O412" s="13">
        <v>-914906486</v>
      </c>
      <c r="Q412" s="13">
        <f t="shared" si="13"/>
        <v>335288391</v>
      </c>
      <c r="R412" s="111"/>
      <c r="S412" s="111"/>
    </row>
    <row r="413" spans="1:19" s="13" customFormat="1" ht="21.75">
      <c r="A413" s="111" t="s">
        <v>569</v>
      </c>
      <c r="B413" s="128"/>
      <c r="C413" s="13">
        <v>777000</v>
      </c>
      <c r="E413" s="13">
        <v>297952200</v>
      </c>
      <c r="G413" s="13">
        <v>-241218321</v>
      </c>
      <c r="I413" s="13">
        <f t="shared" si="12"/>
        <v>56733879</v>
      </c>
      <c r="K413" s="13">
        <v>0</v>
      </c>
      <c r="M413" s="13">
        <v>503703249</v>
      </c>
      <c r="O413" s="13">
        <v>-447125321</v>
      </c>
      <c r="Q413" s="13">
        <f t="shared" si="13"/>
        <v>56577928</v>
      </c>
      <c r="R413" s="111"/>
      <c r="S413" s="111"/>
    </row>
    <row r="414" spans="1:19" s="13" customFormat="1" ht="21.75">
      <c r="A414" s="111" t="s">
        <v>450</v>
      </c>
      <c r="B414" s="128"/>
      <c r="C414" s="13">
        <v>0</v>
      </c>
      <c r="E414" s="13">
        <v>0</v>
      </c>
      <c r="G414" s="13">
        <v>0</v>
      </c>
      <c r="I414" s="13">
        <f t="shared" si="12"/>
        <v>0</v>
      </c>
      <c r="K414" s="13">
        <v>0</v>
      </c>
      <c r="M414" s="13">
        <v>148135609</v>
      </c>
      <c r="O414" s="13">
        <v>-141715262</v>
      </c>
      <c r="Q414" s="13">
        <f t="shared" si="13"/>
        <v>6420347</v>
      </c>
      <c r="R414" s="111"/>
      <c r="S414" s="111"/>
    </row>
    <row r="415" spans="1:19" s="13" customFormat="1" ht="21.75">
      <c r="A415" s="111" t="s">
        <v>634</v>
      </c>
      <c r="B415" s="128"/>
      <c r="C415" s="13">
        <v>1439640</v>
      </c>
      <c r="E415" s="13">
        <v>567916386</v>
      </c>
      <c r="G415" s="13">
        <v>386521683</v>
      </c>
      <c r="I415" s="13">
        <f t="shared" si="12"/>
        <v>954438069</v>
      </c>
      <c r="K415" s="13">
        <v>323640</v>
      </c>
      <c r="M415" s="13">
        <v>1808378054</v>
      </c>
      <c r="O415" s="13">
        <v>-854880317</v>
      </c>
      <c r="Q415" s="13">
        <f t="shared" si="13"/>
        <v>953497737</v>
      </c>
      <c r="R415" s="111"/>
      <c r="S415" s="111"/>
    </row>
    <row r="416" spans="1:19" s="13" customFormat="1" ht="21.75">
      <c r="A416" s="111" t="s">
        <v>621</v>
      </c>
      <c r="B416" s="128"/>
      <c r="C416" s="13">
        <v>41006</v>
      </c>
      <c r="E416" s="13">
        <v>216314737</v>
      </c>
      <c r="G416" s="13">
        <v>-184596270</v>
      </c>
      <c r="I416" s="13">
        <f t="shared" si="12"/>
        <v>31718467</v>
      </c>
      <c r="K416" s="13">
        <v>12006</v>
      </c>
      <c r="M416" s="13">
        <v>404914152</v>
      </c>
      <c r="O416" s="13">
        <v>-364991885</v>
      </c>
      <c r="Q416" s="13">
        <f t="shared" si="13"/>
        <v>39922267</v>
      </c>
      <c r="R416" s="111"/>
      <c r="S416" s="111"/>
    </row>
    <row r="417" spans="1:20" s="13" customFormat="1" ht="21.75">
      <c r="A417" s="111" t="s">
        <v>421</v>
      </c>
      <c r="B417" s="128"/>
      <c r="C417" s="13">
        <v>0</v>
      </c>
      <c r="E417" s="13">
        <v>0</v>
      </c>
      <c r="G417" s="13">
        <v>0</v>
      </c>
      <c r="I417" s="13">
        <f t="shared" si="12"/>
        <v>0</v>
      </c>
      <c r="K417" s="13">
        <v>0</v>
      </c>
      <c r="M417" s="13">
        <v>-36387582</v>
      </c>
      <c r="O417" s="13">
        <v>0</v>
      </c>
      <c r="Q417" s="13">
        <f t="shared" si="13"/>
        <v>-36387582</v>
      </c>
      <c r="R417" s="111"/>
      <c r="S417" s="226"/>
    </row>
    <row r="418" spans="1:20" s="13" customFormat="1" ht="21.75">
      <c r="A418" s="111" t="s">
        <v>645</v>
      </c>
      <c r="B418" s="128"/>
      <c r="C418" s="13">
        <v>1858000</v>
      </c>
      <c r="E418" s="13">
        <v>1585133550</v>
      </c>
      <c r="G418" s="13">
        <v>-620332067</v>
      </c>
      <c r="I418" s="13">
        <f t="shared" si="12"/>
        <v>964801483</v>
      </c>
      <c r="K418" s="13">
        <v>0</v>
      </c>
      <c r="M418" s="13">
        <v>3418410827</v>
      </c>
      <c r="O418" s="13">
        <v>-2454999067</v>
      </c>
      <c r="Q418" s="13">
        <f t="shared" si="13"/>
        <v>963411760</v>
      </c>
      <c r="R418" s="111"/>
      <c r="S418" s="66"/>
      <c r="T418" s="66"/>
    </row>
    <row r="419" spans="1:20" s="13" customFormat="1" ht="21.75">
      <c r="A419" s="111" t="s">
        <v>468</v>
      </c>
      <c r="B419" s="128"/>
      <c r="C419" s="13">
        <v>0</v>
      </c>
      <c r="E419" s="13">
        <v>0</v>
      </c>
      <c r="G419" s="13">
        <v>0</v>
      </c>
      <c r="I419" s="13">
        <f t="shared" si="12"/>
        <v>0</v>
      </c>
      <c r="K419" s="13">
        <v>0</v>
      </c>
      <c r="M419" s="13">
        <v>3083376533</v>
      </c>
      <c r="O419" s="13">
        <v>-3052062852</v>
      </c>
      <c r="Q419" s="13">
        <f t="shared" si="13"/>
        <v>31313681</v>
      </c>
      <c r="R419" s="111"/>
      <c r="S419" s="111"/>
      <c r="T419" s="66"/>
    </row>
    <row r="420" spans="1:20" s="13" customFormat="1" ht="21.75">
      <c r="A420" s="111" t="s">
        <v>453</v>
      </c>
      <c r="B420" s="128"/>
      <c r="C420" s="13">
        <v>0</v>
      </c>
      <c r="E420" s="13">
        <v>0</v>
      </c>
      <c r="G420" s="13">
        <v>0</v>
      </c>
      <c r="I420" s="13">
        <f t="shared" si="12"/>
        <v>0</v>
      </c>
      <c r="K420" s="13">
        <v>0</v>
      </c>
      <c r="M420" s="13">
        <v>-352589764</v>
      </c>
      <c r="O420" s="13">
        <v>0</v>
      </c>
      <c r="Q420" s="13">
        <f t="shared" si="13"/>
        <v>-352589764</v>
      </c>
      <c r="R420" s="111"/>
      <c r="S420" s="66"/>
    </row>
    <row r="421" spans="1:20" s="13" customFormat="1" ht="24">
      <c r="A421" s="111" t="s">
        <v>441</v>
      </c>
      <c r="B421" s="128"/>
      <c r="C421" s="13">
        <v>0</v>
      </c>
      <c r="E421" s="13">
        <v>0</v>
      </c>
      <c r="G421" s="13">
        <v>0</v>
      </c>
      <c r="I421" s="13">
        <f t="shared" si="12"/>
        <v>0</v>
      </c>
      <c r="K421" s="13">
        <v>0</v>
      </c>
      <c r="M421" s="13">
        <v>-245409388</v>
      </c>
      <c r="O421" s="13">
        <v>0</v>
      </c>
      <c r="Q421" s="13">
        <f t="shared" si="13"/>
        <v>-245409388</v>
      </c>
      <c r="R421" s="111"/>
      <c r="S421" s="209"/>
    </row>
    <row r="422" spans="1:20" s="13" customFormat="1" ht="24">
      <c r="A422" s="111" t="s">
        <v>472</v>
      </c>
      <c r="B422" s="128"/>
      <c r="C422" s="13">
        <v>0</v>
      </c>
      <c r="E422" s="13">
        <v>0</v>
      </c>
      <c r="G422" s="13">
        <v>0</v>
      </c>
      <c r="I422" s="13">
        <f t="shared" si="12"/>
        <v>0</v>
      </c>
      <c r="K422" s="13">
        <v>0</v>
      </c>
      <c r="M422" s="13">
        <v>619757118</v>
      </c>
      <c r="O422" s="13">
        <v>0</v>
      </c>
      <c r="Q422" s="13">
        <f t="shared" si="13"/>
        <v>619757118</v>
      </c>
      <c r="R422" s="111"/>
      <c r="S422" s="209"/>
    </row>
    <row r="423" spans="1:20" s="13" customFormat="1" ht="24">
      <c r="A423" s="111" t="s">
        <v>564</v>
      </c>
      <c r="B423" s="128"/>
      <c r="C423" s="13">
        <v>10953000</v>
      </c>
      <c r="E423" s="13">
        <v>4040613720</v>
      </c>
      <c r="G423" s="13">
        <v>-3771573570</v>
      </c>
      <c r="I423" s="13">
        <f t="shared" si="12"/>
        <v>269040150</v>
      </c>
      <c r="K423" s="13">
        <v>0</v>
      </c>
      <c r="M423" s="13">
        <v>5914032645</v>
      </c>
      <c r="O423" s="13">
        <v>-5646412570</v>
      </c>
      <c r="Q423" s="13">
        <f t="shared" si="13"/>
        <v>267620075</v>
      </c>
      <c r="R423" s="111"/>
      <c r="S423" s="209"/>
    </row>
    <row r="424" spans="1:20" s="13" customFormat="1" ht="24">
      <c r="A424" s="111" t="s">
        <v>462</v>
      </c>
      <c r="B424" s="128"/>
      <c r="C424" s="13">
        <v>0</v>
      </c>
      <c r="E424" s="13">
        <v>0</v>
      </c>
      <c r="G424" s="13">
        <v>0</v>
      </c>
      <c r="I424" s="13">
        <f t="shared" si="12"/>
        <v>0</v>
      </c>
      <c r="K424" s="13">
        <v>0</v>
      </c>
      <c r="M424" s="13">
        <v>-308690234</v>
      </c>
      <c r="O424" s="13">
        <v>0</v>
      </c>
      <c r="Q424" s="13">
        <f t="shared" si="13"/>
        <v>-308690234</v>
      </c>
      <c r="R424" s="111"/>
      <c r="S424" s="209"/>
    </row>
    <row r="425" spans="1:20" s="13" customFormat="1" ht="24">
      <c r="A425" s="111" t="s">
        <v>406</v>
      </c>
      <c r="B425" s="128"/>
      <c r="C425" s="13">
        <v>0</v>
      </c>
      <c r="E425" s="13">
        <v>0</v>
      </c>
      <c r="G425" s="13">
        <v>0</v>
      </c>
      <c r="I425" s="13">
        <f t="shared" si="12"/>
        <v>0</v>
      </c>
      <c r="K425" s="13">
        <v>0</v>
      </c>
      <c r="M425" s="13">
        <v>-14207071</v>
      </c>
      <c r="O425" s="13">
        <v>0</v>
      </c>
      <c r="Q425" s="13">
        <f t="shared" si="13"/>
        <v>-14207071</v>
      </c>
      <c r="R425" s="111"/>
      <c r="S425" s="209"/>
    </row>
    <row r="426" spans="1:20" s="13" customFormat="1" ht="24">
      <c r="A426" s="111" t="s">
        <v>435</v>
      </c>
      <c r="B426" s="128"/>
      <c r="C426" s="13">
        <v>0</v>
      </c>
      <c r="E426" s="13">
        <v>0</v>
      </c>
      <c r="G426" s="13">
        <v>0</v>
      </c>
      <c r="I426" s="13">
        <f t="shared" si="12"/>
        <v>0</v>
      </c>
      <c r="K426" s="13">
        <v>0</v>
      </c>
      <c r="M426" s="13">
        <v>-1150295623</v>
      </c>
      <c r="O426" s="13">
        <v>0</v>
      </c>
      <c r="Q426" s="13">
        <f t="shared" si="13"/>
        <v>-1150295623</v>
      </c>
      <c r="R426" s="111"/>
      <c r="S426" s="209"/>
    </row>
    <row r="427" spans="1:20" s="13" customFormat="1" ht="24">
      <c r="A427" s="111" t="s">
        <v>587</v>
      </c>
      <c r="B427" s="128"/>
      <c r="C427" s="13">
        <v>3129325</v>
      </c>
      <c r="E427" s="13">
        <v>570935487</v>
      </c>
      <c r="G427" s="13">
        <v>-173028177</v>
      </c>
      <c r="I427" s="13">
        <f t="shared" si="12"/>
        <v>397907310</v>
      </c>
      <c r="K427" s="13">
        <v>218325</v>
      </c>
      <c r="M427" s="13">
        <v>1300904140</v>
      </c>
      <c r="O427" s="13">
        <v>-903550177</v>
      </c>
      <c r="Q427" s="13">
        <f t="shared" si="13"/>
        <v>397353963</v>
      </c>
      <c r="R427" s="111"/>
      <c r="S427" s="209"/>
    </row>
    <row r="428" spans="1:20" s="13" customFormat="1" ht="24">
      <c r="A428" s="111" t="s">
        <v>273</v>
      </c>
      <c r="B428" s="128"/>
      <c r="C428" s="13">
        <v>0</v>
      </c>
      <c r="E428" s="13">
        <v>0</v>
      </c>
      <c r="G428" s="13">
        <v>0</v>
      </c>
      <c r="I428" s="13">
        <f t="shared" si="12"/>
        <v>0</v>
      </c>
      <c r="K428" s="13">
        <v>1000</v>
      </c>
      <c r="M428" s="13">
        <v>6464250</v>
      </c>
      <c r="O428" s="13">
        <v>-6794617</v>
      </c>
      <c r="Q428" s="13">
        <f t="shared" si="13"/>
        <v>-330367</v>
      </c>
      <c r="R428" s="111"/>
      <c r="S428" s="209"/>
    </row>
    <row r="429" spans="1:20" s="13" customFormat="1" ht="24">
      <c r="A429" s="111" t="s">
        <v>582</v>
      </c>
      <c r="B429" s="128"/>
      <c r="C429" s="13">
        <v>91707</v>
      </c>
      <c r="E429" s="13">
        <v>264902130</v>
      </c>
      <c r="G429" s="13">
        <v>-213165739</v>
      </c>
      <c r="I429" s="13">
        <f t="shared" si="12"/>
        <v>51736391</v>
      </c>
      <c r="K429" s="13">
        <v>14707</v>
      </c>
      <c r="M429" s="13">
        <v>427930556</v>
      </c>
      <c r="O429" s="13">
        <v>-376317739</v>
      </c>
      <c r="Q429" s="13">
        <f t="shared" si="13"/>
        <v>51612817</v>
      </c>
      <c r="R429" s="111"/>
      <c r="S429" s="209"/>
    </row>
    <row r="430" spans="1:20" s="13" customFormat="1" ht="24">
      <c r="A430" s="111" t="s">
        <v>425</v>
      </c>
      <c r="B430" s="128"/>
      <c r="C430" s="13">
        <v>0</v>
      </c>
      <c r="E430" s="13">
        <v>0</v>
      </c>
      <c r="G430" s="13">
        <v>0</v>
      </c>
      <c r="I430" s="13">
        <f t="shared" si="12"/>
        <v>0</v>
      </c>
      <c r="K430" s="13">
        <v>0</v>
      </c>
      <c r="M430" s="13">
        <v>-2307061126</v>
      </c>
      <c r="O430" s="13">
        <v>0</v>
      </c>
      <c r="Q430" s="13">
        <f t="shared" si="13"/>
        <v>-2307061126</v>
      </c>
      <c r="R430" s="111"/>
      <c r="S430" s="209"/>
    </row>
    <row r="431" spans="1:20" s="13" customFormat="1" ht="24">
      <c r="A431" s="111" t="s">
        <v>580</v>
      </c>
      <c r="B431" s="128"/>
      <c r="C431" s="13">
        <v>3402687</v>
      </c>
      <c r="E431" s="13">
        <v>9231777071</v>
      </c>
      <c r="G431" s="13">
        <v>-2898982299</v>
      </c>
      <c r="I431" s="13">
        <f t="shared" si="12"/>
        <v>6332794772</v>
      </c>
      <c r="K431" s="13">
        <v>545687</v>
      </c>
      <c r="M431" s="13">
        <v>21455741490</v>
      </c>
      <c r="O431" s="13">
        <v>-15132213299</v>
      </c>
      <c r="Q431" s="13">
        <f t="shared" si="13"/>
        <v>6323528191</v>
      </c>
      <c r="R431" s="111"/>
      <c r="S431" s="209"/>
    </row>
    <row r="432" spans="1:20" s="13" customFormat="1" ht="24">
      <c r="A432" s="111" t="s">
        <v>593</v>
      </c>
      <c r="B432" s="128"/>
      <c r="C432" s="13">
        <v>20098548</v>
      </c>
      <c r="E432" s="13">
        <v>12567366134</v>
      </c>
      <c r="G432" s="13">
        <v>-11356098248</v>
      </c>
      <c r="I432" s="13">
        <f t="shared" si="12"/>
        <v>1211267886</v>
      </c>
      <c r="K432" s="13">
        <v>5964548</v>
      </c>
      <c r="M432" s="13">
        <v>19193628374</v>
      </c>
      <c r="O432" s="13">
        <v>-17987384248</v>
      </c>
      <c r="Q432" s="13">
        <f t="shared" si="13"/>
        <v>1206244126</v>
      </c>
      <c r="R432" s="111"/>
      <c r="S432" s="209"/>
    </row>
    <row r="433" spans="1:19" s="13" customFormat="1" ht="24">
      <c r="A433" s="111" t="s">
        <v>152</v>
      </c>
      <c r="B433" s="128"/>
      <c r="C433" s="13">
        <v>0</v>
      </c>
      <c r="E433" s="13">
        <v>0</v>
      </c>
      <c r="G433" s="13">
        <v>0</v>
      </c>
      <c r="I433" s="13">
        <f t="shared" si="12"/>
        <v>0</v>
      </c>
      <c r="K433" s="13">
        <v>534000</v>
      </c>
      <c r="M433" s="13">
        <v>-98386975</v>
      </c>
      <c r="O433" s="13">
        <v>100392000</v>
      </c>
      <c r="Q433" s="13">
        <f t="shared" si="13"/>
        <v>2005025</v>
      </c>
      <c r="R433" s="111"/>
      <c r="S433" s="209"/>
    </row>
    <row r="434" spans="1:19" s="13" customFormat="1" ht="24">
      <c r="A434" s="111" t="s">
        <v>258</v>
      </c>
      <c r="B434" s="128"/>
      <c r="C434" s="13">
        <v>0</v>
      </c>
      <c r="E434" s="13">
        <v>0</v>
      </c>
      <c r="G434" s="13">
        <v>0</v>
      </c>
      <c r="I434" s="13">
        <f t="shared" si="12"/>
        <v>0</v>
      </c>
      <c r="K434" s="13">
        <v>21000</v>
      </c>
      <c r="M434" s="13">
        <v>173347927</v>
      </c>
      <c r="O434" s="13">
        <v>-148065968</v>
      </c>
      <c r="Q434" s="13">
        <f t="shared" si="13"/>
        <v>25281959</v>
      </c>
      <c r="R434" s="111"/>
      <c r="S434" s="209"/>
    </row>
    <row r="435" spans="1:19" s="13" customFormat="1" ht="24">
      <c r="A435" s="111" t="s">
        <v>154</v>
      </c>
      <c r="B435" s="128"/>
      <c r="C435" s="13">
        <v>0</v>
      </c>
      <c r="E435" s="13">
        <v>0</v>
      </c>
      <c r="G435" s="13">
        <v>0</v>
      </c>
      <c r="I435" s="13">
        <f t="shared" si="12"/>
        <v>0</v>
      </c>
      <c r="K435" s="13">
        <v>2017000</v>
      </c>
      <c r="M435" s="13">
        <v>-706963781</v>
      </c>
      <c r="O435" s="13">
        <v>465927000</v>
      </c>
      <c r="Q435" s="13">
        <f t="shared" si="13"/>
        <v>-241036781</v>
      </c>
      <c r="R435" s="111"/>
      <c r="S435" s="209"/>
    </row>
    <row r="436" spans="1:19" s="13" customFormat="1" ht="24">
      <c r="A436" s="111" t="s">
        <v>275</v>
      </c>
      <c r="B436" s="128"/>
      <c r="C436" s="13">
        <v>0</v>
      </c>
      <c r="E436" s="13">
        <v>0</v>
      </c>
      <c r="G436" s="13">
        <v>0</v>
      </c>
      <c r="I436" s="13">
        <f t="shared" si="12"/>
        <v>0</v>
      </c>
      <c r="K436" s="13">
        <v>77000</v>
      </c>
      <c r="M436" s="13">
        <v>-129393309</v>
      </c>
      <c r="O436" s="13">
        <v>122815000</v>
      </c>
      <c r="Q436" s="13">
        <f t="shared" si="13"/>
        <v>-6578309</v>
      </c>
      <c r="R436" s="111"/>
      <c r="S436" s="209"/>
    </row>
    <row r="437" spans="1:19" s="13" customFormat="1" ht="24">
      <c r="A437" s="111" t="s">
        <v>301</v>
      </c>
      <c r="B437" s="128"/>
      <c r="C437" s="13">
        <v>0</v>
      </c>
      <c r="E437" s="13">
        <v>0</v>
      </c>
      <c r="G437" s="13">
        <v>0</v>
      </c>
      <c r="I437" s="13">
        <f t="shared" si="12"/>
        <v>0</v>
      </c>
      <c r="K437" s="13">
        <v>36000</v>
      </c>
      <c r="M437" s="13">
        <v>-1578812333</v>
      </c>
      <c r="O437" s="13">
        <v>-220545514</v>
      </c>
      <c r="Q437" s="13">
        <f t="shared" si="13"/>
        <v>-1799357847</v>
      </c>
      <c r="R437" s="111"/>
      <c r="S437" s="209"/>
    </row>
    <row r="438" spans="1:19" s="13" customFormat="1" ht="24">
      <c r="A438" s="111" t="s">
        <v>358</v>
      </c>
      <c r="B438" s="128"/>
      <c r="C438" s="13">
        <v>0</v>
      </c>
      <c r="E438" s="13">
        <v>0</v>
      </c>
      <c r="G438" s="13">
        <v>0</v>
      </c>
      <c r="I438" s="13">
        <f t="shared" si="12"/>
        <v>0</v>
      </c>
      <c r="K438" s="13">
        <v>0</v>
      </c>
      <c r="M438" s="13">
        <v>-424763417</v>
      </c>
      <c r="O438" s="13">
        <v>0</v>
      </c>
      <c r="Q438" s="13">
        <f t="shared" si="13"/>
        <v>-424763417</v>
      </c>
      <c r="R438" s="111"/>
      <c r="S438" s="209"/>
    </row>
    <row r="439" spans="1:19" s="13" customFormat="1" ht="24">
      <c r="A439" s="111" t="s">
        <v>382</v>
      </c>
      <c r="B439" s="128"/>
      <c r="C439" s="13">
        <v>0</v>
      </c>
      <c r="E439" s="13">
        <v>0</v>
      </c>
      <c r="G439" s="13">
        <v>0</v>
      </c>
      <c r="I439" s="13">
        <f t="shared" si="12"/>
        <v>0</v>
      </c>
      <c r="K439" s="13">
        <v>0</v>
      </c>
      <c r="M439" s="13">
        <v>17821285</v>
      </c>
      <c r="O439" s="13">
        <v>0</v>
      </c>
      <c r="Q439" s="13">
        <f t="shared" si="13"/>
        <v>17821285</v>
      </c>
      <c r="R439" s="111"/>
      <c r="S439" s="209"/>
    </row>
    <row r="440" spans="1:19" s="13" customFormat="1" ht="24">
      <c r="A440" s="111" t="s">
        <v>552</v>
      </c>
      <c r="B440" s="128"/>
      <c r="C440" s="13">
        <v>1509000</v>
      </c>
      <c r="E440" s="13">
        <v>349845210</v>
      </c>
      <c r="G440" s="13">
        <v>-331521953</v>
      </c>
      <c r="I440" s="13">
        <f t="shared" si="12"/>
        <v>18323257</v>
      </c>
      <c r="K440" s="13">
        <v>0</v>
      </c>
      <c r="M440" s="13">
        <v>563855104</v>
      </c>
      <c r="O440" s="13">
        <v>-545670953</v>
      </c>
      <c r="Q440" s="13">
        <f t="shared" si="13"/>
        <v>18184151</v>
      </c>
      <c r="R440" s="111"/>
      <c r="S440" s="209"/>
    </row>
    <row r="441" spans="1:19" s="13" customFormat="1" ht="24">
      <c r="A441" s="111" t="s">
        <v>384</v>
      </c>
      <c r="B441" s="128"/>
      <c r="C441" s="13">
        <v>0</v>
      </c>
      <c r="E441" s="13">
        <v>0</v>
      </c>
      <c r="G441" s="13">
        <v>0</v>
      </c>
      <c r="I441" s="13">
        <f t="shared" si="12"/>
        <v>0</v>
      </c>
      <c r="K441" s="13">
        <v>0</v>
      </c>
      <c r="M441" s="13">
        <v>-452699512</v>
      </c>
      <c r="O441" s="13">
        <v>0</v>
      </c>
      <c r="Q441" s="13">
        <f t="shared" si="13"/>
        <v>-452699512</v>
      </c>
      <c r="R441" s="111"/>
      <c r="S441" s="209"/>
    </row>
    <row r="442" spans="1:19" s="13" customFormat="1" ht="24">
      <c r="A442" s="111" t="s">
        <v>224</v>
      </c>
      <c r="B442" s="128"/>
      <c r="C442" s="13">
        <v>0</v>
      </c>
      <c r="E442" s="13">
        <v>0</v>
      </c>
      <c r="G442" s="13">
        <v>0</v>
      </c>
      <c r="I442" s="13">
        <f t="shared" si="12"/>
        <v>0</v>
      </c>
      <c r="K442" s="13">
        <v>70000</v>
      </c>
      <c r="M442" s="13">
        <v>64334285</v>
      </c>
      <c r="O442" s="13">
        <v>10920000</v>
      </c>
      <c r="Q442" s="13">
        <f t="shared" si="13"/>
        <v>75254285</v>
      </c>
      <c r="R442" s="111"/>
      <c r="S442" s="209"/>
    </row>
    <row r="443" spans="1:19" s="13" customFormat="1" ht="24">
      <c r="A443" s="111" t="s">
        <v>231</v>
      </c>
      <c r="B443" s="128"/>
      <c r="C443" s="13">
        <v>0</v>
      </c>
      <c r="E443" s="13">
        <v>0</v>
      </c>
      <c r="G443" s="13">
        <v>0</v>
      </c>
      <c r="I443" s="13">
        <f t="shared" si="12"/>
        <v>0</v>
      </c>
      <c r="K443" s="13">
        <v>706000</v>
      </c>
      <c r="M443" s="13">
        <v>-116434971</v>
      </c>
      <c r="O443" s="13">
        <v>134140000</v>
      </c>
      <c r="Q443" s="13">
        <f t="shared" si="13"/>
        <v>17705029</v>
      </c>
      <c r="R443" s="111"/>
      <c r="S443" s="209"/>
    </row>
    <row r="444" spans="1:19" s="13" customFormat="1" ht="24">
      <c r="A444" s="111" t="s">
        <v>373</v>
      </c>
      <c r="B444" s="128"/>
      <c r="C444" s="13">
        <v>0</v>
      </c>
      <c r="E444" s="13">
        <v>0</v>
      </c>
      <c r="G444" s="13">
        <v>0</v>
      </c>
      <c r="I444" s="13">
        <f t="shared" si="12"/>
        <v>0</v>
      </c>
      <c r="K444" s="13">
        <v>0</v>
      </c>
      <c r="M444" s="13">
        <v>-224810938</v>
      </c>
      <c r="O444" s="13">
        <v>0</v>
      </c>
      <c r="Q444" s="13">
        <f t="shared" si="13"/>
        <v>-224810938</v>
      </c>
      <c r="R444" s="111"/>
      <c r="S444" s="209"/>
    </row>
    <row r="445" spans="1:19" s="13" customFormat="1" ht="24">
      <c r="A445" s="111" t="s">
        <v>359</v>
      </c>
      <c r="B445" s="128"/>
      <c r="C445" s="13">
        <v>25</v>
      </c>
      <c r="E445" s="13">
        <v>299093825</v>
      </c>
      <c r="G445" s="13">
        <v>-313396658</v>
      </c>
      <c r="I445" s="13">
        <f t="shared" si="12"/>
        <v>-14302833</v>
      </c>
      <c r="K445" s="13">
        <v>0</v>
      </c>
      <c r="M445" s="13">
        <v>409960675</v>
      </c>
      <c r="O445" s="13">
        <v>-424396708</v>
      </c>
      <c r="Q445" s="13">
        <f t="shared" si="13"/>
        <v>-14436033</v>
      </c>
      <c r="R445" s="111"/>
      <c r="S445" s="209"/>
    </row>
    <row r="446" spans="1:19" s="13" customFormat="1" ht="24">
      <c r="A446" s="111" t="s">
        <v>365</v>
      </c>
      <c r="B446" s="128"/>
      <c r="C446" s="13">
        <v>0</v>
      </c>
      <c r="E446" s="13">
        <v>0</v>
      </c>
      <c r="G446" s="13">
        <v>0</v>
      </c>
      <c r="I446" s="13">
        <f t="shared" si="12"/>
        <v>0</v>
      </c>
      <c r="K446" s="13">
        <v>0</v>
      </c>
      <c r="M446" s="13">
        <v>1942602401</v>
      </c>
      <c r="O446" s="13">
        <v>-2136907961</v>
      </c>
      <c r="Q446" s="13">
        <f t="shared" si="13"/>
        <v>-194305560</v>
      </c>
      <c r="R446" s="111"/>
      <c r="S446" s="209"/>
    </row>
    <row r="447" spans="1:19" s="13" customFormat="1" ht="24">
      <c r="A447" s="111" t="s">
        <v>173</v>
      </c>
      <c r="B447" s="128"/>
      <c r="C447" s="13">
        <v>0</v>
      </c>
      <c r="E447" s="13">
        <v>0</v>
      </c>
      <c r="G447" s="13">
        <v>0</v>
      </c>
      <c r="I447" s="13">
        <f t="shared" si="12"/>
        <v>0</v>
      </c>
      <c r="K447" s="13">
        <v>10</v>
      </c>
      <c r="M447" s="13">
        <v>1076666824</v>
      </c>
      <c r="O447" s="13">
        <v>-1201238387</v>
      </c>
      <c r="Q447" s="13">
        <f t="shared" si="13"/>
        <v>-124571563</v>
      </c>
      <c r="R447" s="111"/>
      <c r="S447" s="209"/>
    </row>
    <row r="448" spans="1:19" s="13" customFormat="1" ht="24">
      <c r="A448" s="111" t="s">
        <v>374</v>
      </c>
      <c r="B448" s="128"/>
      <c r="C448" s="13">
        <v>0</v>
      </c>
      <c r="E448" s="13">
        <v>0</v>
      </c>
      <c r="G448" s="13">
        <v>0</v>
      </c>
      <c r="I448" s="13">
        <f t="shared" si="12"/>
        <v>0</v>
      </c>
      <c r="K448" s="13">
        <v>0</v>
      </c>
      <c r="M448" s="13">
        <v>67647856</v>
      </c>
      <c r="O448" s="13">
        <v>0</v>
      </c>
      <c r="Q448" s="13">
        <f t="shared" si="13"/>
        <v>67647856</v>
      </c>
      <c r="R448" s="111"/>
      <c r="S448" s="209"/>
    </row>
    <row r="449" spans="1:19" s="13" customFormat="1" ht="24">
      <c r="A449" s="111" t="s">
        <v>368</v>
      </c>
      <c r="B449" s="128"/>
      <c r="C449" s="13">
        <v>0</v>
      </c>
      <c r="E449" s="13">
        <v>0</v>
      </c>
      <c r="G449" s="13">
        <v>0</v>
      </c>
      <c r="I449" s="13">
        <f t="shared" si="12"/>
        <v>0</v>
      </c>
      <c r="K449" s="13">
        <v>0</v>
      </c>
      <c r="M449" s="13">
        <v>-143330492</v>
      </c>
      <c r="O449" s="13">
        <v>0</v>
      </c>
      <c r="Q449" s="13">
        <f t="shared" si="13"/>
        <v>-143330492</v>
      </c>
      <c r="R449" s="111"/>
      <c r="S449" s="209"/>
    </row>
    <row r="450" spans="1:19" s="13" customFormat="1" ht="24">
      <c r="A450" s="111" t="s">
        <v>338</v>
      </c>
      <c r="B450" s="128"/>
      <c r="C450" s="13">
        <v>0</v>
      </c>
      <c r="E450" s="13">
        <v>0</v>
      </c>
      <c r="G450" s="13">
        <v>0</v>
      </c>
      <c r="I450" s="13">
        <f t="shared" si="12"/>
        <v>0</v>
      </c>
      <c r="K450" s="13">
        <v>0</v>
      </c>
      <c r="M450" s="13">
        <v>-117571061</v>
      </c>
      <c r="O450" s="13">
        <v>0</v>
      </c>
      <c r="Q450" s="13">
        <f t="shared" si="13"/>
        <v>-117571061</v>
      </c>
      <c r="R450" s="111"/>
      <c r="S450" s="209"/>
    </row>
    <row r="451" spans="1:19" s="13" customFormat="1" ht="24">
      <c r="A451" s="111" t="s">
        <v>191</v>
      </c>
      <c r="B451" s="128"/>
      <c r="C451" s="13">
        <v>0</v>
      </c>
      <c r="E451" s="13">
        <v>0</v>
      </c>
      <c r="G451" s="13">
        <v>0</v>
      </c>
      <c r="I451" s="13">
        <f t="shared" si="12"/>
        <v>0</v>
      </c>
      <c r="K451" s="13">
        <v>989000</v>
      </c>
      <c r="M451" s="13">
        <v>-301431561</v>
      </c>
      <c r="O451" s="13">
        <v>165163000</v>
      </c>
      <c r="Q451" s="13">
        <f t="shared" si="13"/>
        <v>-136268561</v>
      </c>
      <c r="R451" s="111"/>
      <c r="S451" s="209"/>
    </row>
    <row r="452" spans="1:19" s="13" customFormat="1" ht="24">
      <c r="A452" s="111" t="s">
        <v>288</v>
      </c>
      <c r="B452" s="128"/>
      <c r="C452" s="13">
        <v>0</v>
      </c>
      <c r="E452" s="13">
        <v>0</v>
      </c>
      <c r="G452" s="13">
        <v>0</v>
      </c>
      <c r="I452" s="13">
        <f t="shared" si="12"/>
        <v>0</v>
      </c>
      <c r="K452" s="13">
        <v>323000</v>
      </c>
      <c r="M452" s="13">
        <v>121486335</v>
      </c>
      <c r="O452" s="13">
        <v>-64703901</v>
      </c>
      <c r="Q452" s="13">
        <f t="shared" si="13"/>
        <v>56782434</v>
      </c>
      <c r="R452" s="111"/>
      <c r="S452" s="209"/>
    </row>
    <row r="453" spans="1:19" s="13" customFormat="1" ht="24">
      <c r="A453" s="111" t="s">
        <v>378</v>
      </c>
      <c r="B453" s="128"/>
      <c r="C453" s="13">
        <v>0</v>
      </c>
      <c r="E453" s="13">
        <v>0</v>
      </c>
      <c r="G453" s="13">
        <v>0</v>
      </c>
      <c r="I453" s="13">
        <f t="shared" si="12"/>
        <v>0</v>
      </c>
      <c r="K453" s="13">
        <v>0</v>
      </c>
      <c r="M453" s="13">
        <v>36774183</v>
      </c>
      <c r="O453" s="13">
        <v>-89946738</v>
      </c>
      <c r="Q453" s="13">
        <f t="shared" si="13"/>
        <v>-53172555</v>
      </c>
      <c r="R453" s="111"/>
      <c r="S453" s="209"/>
    </row>
    <row r="454" spans="1:19" s="13" customFormat="1" ht="24">
      <c r="A454" s="111" t="s">
        <v>347</v>
      </c>
      <c r="B454" s="128"/>
      <c r="C454" s="13">
        <v>0</v>
      </c>
      <c r="E454" s="13">
        <v>0</v>
      </c>
      <c r="G454" s="13">
        <v>0</v>
      </c>
      <c r="I454" s="13">
        <f t="shared" si="12"/>
        <v>0</v>
      </c>
      <c r="K454" s="13">
        <v>0</v>
      </c>
      <c r="M454" s="13">
        <v>-86984607</v>
      </c>
      <c r="O454" s="13">
        <v>0</v>
      </c>
      <c r="Q454" s="13">
        <f t="shared" si="13"/>
        <v>-86984607</v>
      </c>
      <c r="R454" s="111"/>
      <c r="S454" s="209"/>
    </row>
    <row r="455" spans="1:19" s="13" customFormat="1" ht="24">
      <c r="A455" s="111" t="s">
        <v>202</v>
      </c>
      <c r="B455" s="128"/>
      <c r="C455" s="13">
        <v>0</v>
      </c>
      <c r="E455" s="13">
        <v>0</v>
      </c>
      <c r="G455" s="13">
        <v>0</v>
      </c>
      <c r="I455" s="13">
        <f t="shared" si="12"/>
        <v>0</v>
      </c>
      <c r="K455" s="13">
        <v>779000</v>
      </c>
      <c r="M455" s="13">
        <v>-716301058</v>
      </c>
      <c r="O455" s="13">
        <v>475969000</v>
      </c>
      <c r="Q455" s="13">
        <f t="shared" si="13"/>
        <v>-240332058</v>
      </c>
      <c r="R455" s="111"/>
      <c r="S455" s="209"/>
    </row>
    <row r="456" spans="1:19" s="13" customFormat="1" ht="24">
      <c r="A456" s="111" t="s">
        <v>216</v>
      </c>
      <c r="B456" s="128"/>
      <c r="C456" s="13">
        <v>0</v>
      </c>
      <c r="E456" s="13">
        <v>0</v>
      </c>
      <c r="G456" s="13">
        <v>0</v>
      </c>
      <c r="I456" s="13">
        <f t="shared" ref="I456:I519" si="14">E456+G456</f>
        <v>0</v>
      </c>
      <c r="K456" s="13">
        <v>284000</v>
      </c>
      <c r="M456" s="13">
        <v>-19937094137</v>
      </c>
      <c r="O456" s="13">
        <v>10056156000</v>
      </c>
      <c r="Q456" s="13">
        <f t="shared" ref="Q456:Q519" si="15">M456+O456</f>
        <v>-9880938137</v>
      </c>
      <c r="R456" s="111"/>
      <c r="S456" s="209"/>
    </row>
    <row r="457" spans="1:19" s="13" customFormat="1" ht="24">
      <c r="A457" s="111" t="s">
        <v>280</v>
      </c>
      <c r="B457" s="128"/>
      <c r="C457" s="13">
        <v>0</v>
      </c>
      <c r="E457" s="13">
        <v>0</v>
      </c>
      <c r="G457" s="13">
        <v>0</v>
      </c>
      <c r="I457" s="13">
        <f t="shared" si="14"/>
        <v>0</v>
      </c>
      <c r="K457" s="13">
        <v>1000</v>
      </c>
      <c r="M457" s="13">
        <v>129038321</v>
      </c>
      <c r="O457" s="13">
        <v>-121479308</v>
      </c>
      <c r="Q457" s="13">
        <f t="shared" si="15"/>
        <v>7559013</v>
      </c>
      <c r="R457" s="111"/>
      <c r="S457" s="209"/>
    </row>
    <row r="458" spans="1:19" s="13" customFormat="1" ht="24">
      <c r="A458" s="111" t="s">
        <v>215</v>
      </c>
      <c r="B458" s="128"/>
      <c r="C458" s="13">
        <v>0</v>
      </c>
      <c r="E458" s="13">
        <v>0</v>
      </c>
      <c r="G458" s="13">
        <v>0</v>
      </c>
      <c r="I458" s="13">
        <f t="shared" si="14"/>
        <v>0</v>
      </c>
      <c r="K458" s="13">
        <v>4657000</v>
      </c>
      <c r="M458" s="13">
        <v>-947581694</v>
      </c>
      <c r="O458" s="13">
        <v>1019883000</v>
      </c>
      <c r="Q458" s="13">
        <f t="shared" si="15"/>
        <v>72301306</v>
      </c>
      <c r="R458" s="111"/>
      <c r="S458" s="209"/>
    </row>
    <row r="459" spans="1:19" s="13" customFormat="1" ht="24">
      <c r="A459" s="111" t="s">
        <v>249</v>
      </c>
      <c r="B459" s="128"/>
      <c r="C459" s="13">
        <v>0</v>
      </c>
      <c r="E459" s="13">
        <v>0</v>
      </c>
      <c r="G459" s="13">
        <v>0</v>
      </c>
      <c r="I459" s="13">
        <f t="shared" si="14"/>
        <v>0</v>
      </c>
      <c r="K459" s="13">
        <v>382000</v>
      </c>
      <c r="M459" s="13">
        <v>-505486499</v>
      </c>
      <c r="O459" s="13">
        <v>456108000</v>
      </c>
      <c r="Q459" s="13">
        <f t="shared" si="15"/>
        <v>-49378499</v>
      </c>
      <c r="R459" s="111"/>
      <c r="S459" s="209"/>
    </row>
    <row r="460" spans="1:19" s="13" customFormat="1" ht="24">
      <c r="A460" s="111" t="s">
        <v>295</v>
      </c>
      <c r="B460" s="128"/>
      <c r="C460" s="13">
        <v>0</v>
      </c>
      <c r="E460" s="13">
        <v>0</v>
      </c>
      <c r="G460" s="13">
        <v>0</v>
      </c>
      <c r="I460" s="13">
        <f t="shared" si="14"/>
        <v>0</v>
      </c>
      <c r="K460" s="13">
        <v>1602000</v>
      </c>
      <c r="M460" s="13">
        <v>-507893170</v>
      </c>
      <c r="O460" s="13">
        <v>325206000</v>
      </c>
      <c r="Q460" s="13">
        <f t="shared" si="15"/>
        <v>-182687170</v>
      </c>
      <c r="R460" s="111"/>
      <c r="S460" s="209"/>
    </row>
    <row r="461" spans="1:19" s="13" customFormat="1" ht="24">
      <c r="A461" s="111" t="s">
        <v>185</v>
      </c>
      <c r="B461" s="128"/>
      <c r="C461" s="13">
        <v>0</v>
      </c>
      <c r="E461" s="13">
        <v>0</v>
      </c>
      <c r="G461" s="13">
        <v>0</v>
      </c>
      <c r="I461" s="13">
        <f t="shared" si="14"/>
        <v>0</v>
      </c>
      <c r="K461" s="13">
        <v>190000</v>
      </c>
      <c r="M461" s="13">
        <v>11337300000</v>
      </c>
      <c r="O461" s="13">
        <v>-12149926675</v>
      </c>
      <c r="Q461" s="13">
        <f t="shared" si="15"/>
        <v>-812626675</v>
      </c>
      <c r="R461" s="111"/>
      <c r="S461" s="209"/>
    </row>
    <row r="462" spans="1:19" s="13" customFormat="1" ht="24">
      <c r="A462" s="111" t="s">
        <v>144</v>
      </c>
      <c r="B462" s="128"/>
      <c r="C462" s="13">
        <v>0</v>
      </c>
      <c r="E462" s="13">
        <v>0</v>
      </c>
      <c r="G462" s="13">
        <v>0</v>
      </c>
      <c r="I462" s="13">
        <f t="shared" si="14"/>
        <v>0</v>
      </c>
      <c r="K462" s="13">
        <v>4750000</v>
      </c>
      <c r="M462" s="13">
        <v>3238690035</v>
      </c>
      <c r="O462" s="13">
        <v>-3139617598</v>
      </c>
      <c r="Q462" s="13">
        <f t="shared" si="15"/>
        <v>99072437</v>
      </c>
      <c r="R462" s="111"/>
      <c r="S462" s="209"/>
    </row>
    <row r="463" spans="1:19" s="13" customFormat="1" ht="24">
      <c r="A463" s="111" t="s">
        <v>243</v>
      </c>
      <c r="B463" s="128"/>
      <c r="C463" s="13">
        <v>0</v>
      </c>
      <c r="E463" s="13">
        <v>0</v>
      </c>
      <c r="G463" s="13">
        <v>0</v>
      </c>
      <c r="I463" s="13">
        <f t="shared" si="14"/>
        <v>0</v>
      </c>
      <c r="K463" s="13">
        <v>2303000</v>
      </c>
      <c r="M463" s="13">
        <v>6929241003</v>
      </c>
      <c r="O463" s="13">
        <v>-7102257491</v>
      </c>
      <c r="Q463" s="13">
        <f t="shared" si="15"/>
        <v>-173016488</v>
      </c>
      <c r="R463" s="111"/>
      <c r="S463" s="209"/>
    </row>
    <row r="464" spans="1:19" s="13" customFormat="1" ht="24">
      <c r="A464" s="111" t="s">
        <v>534</v>
      </c>
      <c r="B464" s="128"/>
      <c r="C464" s="13">
        <v>0</v>
      </c>
      <c r="E464" s="13">
        <v>0</v>
      </c>
      <c r="G464" s="13">
        <v>0</v>
      </c>
      <c r="I464" s="13">
        <f t="shared" si="14"/>
        <v>0</v>
      </c>
      <c r="K464" s="13">
        <v>-2010000</v>
      </c>
      <c r="M464" s="13">
        <v>375340505</v>
      </c>
      <c r="O464" s="13">
        <v>-375625000</v>
      </c>
      <c r="Q464" s="13">
        <f t="shared" si="15"/>
        <v>-284495</v>
      </c>
      <c r="R464" s="111"/>
      <c r="S464" s="209"/>
    </row>
    <row r="465" spans="1:19" s="13" customFormat="1" ht="24">
      <c r="A465" s="111" t="s">
        <v>161</v>
      </c>
      <c r="B465" s="128"/>
      <c r="C465" s="13">
        <v>0</v>
      </c>
      <c r="E465" s="13">
        <v>0</v>
      </c>
      <c r="G465" s="13">
        <v>0</v>
      </c>
      <c r="I465" s="13">
        <f t="shared" si="14"/>
        <v>0</v>
      </c>
      <c r="K465" s="13">
        <v>50</v>
      </c>
      <c r="M465" s="13">
        <v>398294900</v>
      </c>
      <c r="O465" s="13">
        <v>-498793415</v>
      </c>
      <c r="Q465" s="13">
        <f t="shared" si="15"/>
        <v>-100498515</v>
      </c>
      <c r="R465" s="111"/>
      <c r="S465" s="209"/>
    </row>
    <row r="466" spans="1:19" s="13" customFormat="1" ht="24">
      <c r="A466" s="111" t="s">
        <v>652</v>
      </c>
      <c r="B466" s="128"/>
      <c r="C466" s="13">
        <v>1310000</v>
      </c>
      <c r="E466" s="13">
        <v>455003640</v>
      </c>
      <c r="G466" s="13">
        <v>-474653163</v>
      </c>
      <c r="I466" s="13">
        <f t="shared" si="14"/>
        <v>-19649523</v>
      </c>
      <c r="K466" s="13">
        <v>0</v>
      </c>
      <c r="M466" s="13">
        <v>556616622</v>
      </c>
      <c r="O466" s="13">
        <v>-576343163</v>
      </c>
      <c r="Q466" s="13">
        <f t="shared" si="15"/>
        <v>-19726541</v>
      </c>
      <c r="R466" s="111"/>
      <c r="S466" s="209"/>
    </row>
    <row r="467" spans="1:19" s="13" customFormat="1" ht="24">
      <c r="A467" s="111" t="s">
        <v>673</v>
      </c>
      <c r="B467" s="128"/>
      <c r="C467" s="13">
        <v>5000</v>
      </c>
      <c r="E467" s="13">
        <v>29835000</v>
      </c>
      <c r="G467" s="13">
        <v>-17079796</v>
      </c>
      <c r="I467" s="13">
        <f t="shared" si="14"/>
        <v>12755204</v>
      </c>
      <c r="K467" s="13">
        <v>0</v>
      </c>
      <c r="M467" s="13">
        <v>53921742</v>
      </c>
      <c r="O467" s="13">
        <v>-41184796</v>
      </c>
      <c r="Q467" s="13">
        <f t="shared" si="15"/>
        <v>12736946</v>
      </c>
      <c r="R467" s="111"/>
      <c r="S467" s="209"/>
    </row>
    <row r="468" spans="1:19" s="13" customFormat="1" ht="24">
      <c r="A468" s="111" t="s">
        <v>574</v>
      </c>
      <c r="B468" s="128"/>
      <c r="C468" s="13">
        <v>33000</v>
      </c>
      <c r="E468" s="13">
        <v>42664050</v>
      </c>
      <c r="G468" s="13">
        <v>-32347324</v>
      </c>
      <c r="I468" s="13">
        <f t="shared" si="14"/>
        <v>10316726</v>
      </c>
      <c r="K468" s="13">
        <v>0</v>
      </c>
      <c r="M468" s="13">
        <v>56051905</v>
      </c>
      <c r="O468" s="13">
        <v>-45745324</v>
      </c>
      <c r="Q468" s="13">
        <f t="shared" si="15"/>
        <v>10306581</v>
      </c>
      <c r="R468" s="111"/>
      <c r="S468" s="209"/>
    </row>
    <row r="469" spans="1:19" s="13" customFormat="1" ht="24">
      <c r="A469" s="111" t="s">
        <v>522</v>
      </c>
      <c r="B469" s="128"/>
      <c r="C469" s="13">
        <v>0</v>
      </c>
      <c r="E469" s="13">
        <v>0</v>
      </c>
      <c r="G469" s="13">
        <v>0</v>
      </c>
      <c r="I469" s="13">
        <f t="shared" si="14"/>
        <v>0</v>
      </c>
      <c r="K469" s="13">
        <v>-82000</v>
      </c>
      <c r="M469" s="13">
        <v>377160101</v>
      </c>
      <c r="O469" s="13">
        <v>-377446000</v>
      </c>
      <c r="Q469" s="13">
        <f t="shared" si="15"/>
        <v>-285899</v>
      </c>
      <c r="R469" s="111"/>
      <c r="S469" s="209"/>
    </row>
    <row r="470" spans="1:19" s="13" customFormat="1" ht="24">
      <c r="A470" s="111" t="s">
        <v>676</v>
      </c>
      <c r="B470" s="128"/>
      <c r="C470" s="13">
        <v>1639590</v>
      </c>
      <c r="E470" s="13">
        <v>80569000</v>
      </c>
      <c r="G470" s="13">
        <v>836545779</v>
      </c>
      <c r="I470" s="13">
        <f t="shared" si="14"/>
        <v>917114779</v>
      </c>
      <c r="K470" s="13">
        <v>368590</v>
      </c>
      <c r="M470" s="13">
        <v>1013389893</v>
      </c>
      <c r="O470" s="13">
        <v>-96982221</v>
      </c>
      <c r="Q470" s="13">
        <f t="shared" si="15"/>
        <v>916407672</v>
      </c>
      <c r="R470" s="111"/>
      <c r="S470" s="209"/>
    </row>
    <row r="471" spans="1:19" s="13" customFormat="1" ht="24">
      <c r="A471" s="111" t="s">
        <v>615</v>
      </c>
      <c r="B471" s="128"/>
      <c r="C471" s="13">
        <v>627000</v>
      </c>
      <c r="E471" s="13">
        <v>6837187500</v>
      </c>
      <c r="G471" s="13">
        <v>-5200862505</v>
      </c>
      <c r="I471" s="13">
        <f t="shared" si="14"/>
        <v>1636324995</v>
      </c>
      <c r="K471" s="13">
        <v>0</v>
      </c>
      <c r="M471" s="13">
        <v>9384143835</v>
      </c>
      <c r="O471" s="13">
        <v>-7749749505</v>
      </c>
      <c r="Q471" s="13">
        <f t="shared" si="15"/>
        <v>1634394330</v>
      </c>
      <c r="R471" s="111"/>
      <c r="S471" s="209"/>
    </row>
    <row r="472" spans="1:19" s="13" customFormat="1" ht="24">
      <c r="A472" s="111" t="s">
        <v>488</v>
      </c>
      <c r="B472" s="128"/>
      <c r="C472" s="13">
        <v>0</v>
      </c>
      <c r="E472" s="13">
        <v>0</v>
      </c>
      <c r="G472" s="13">
        <v>0</v>
      </c>
      <c r="I472" s="13">
        <f t="shared" si="14"/>
        <v>0</v>
      </c>
      <c r="K472" s="13">
        <v>0</v>
      </c>
      <c r="M472" s="13">
        <v>4691762094</v>
      </c>
      <c r="O472" s="13">
        <v>0</v>
      </c>
      <c r="Q472" s="13">
        <f t="shared" si="15"/>
        <v>4691762094</v>
      </c>
      <c r="R472" s="111"/>
      <c r="S472" s="209"/>
    </row>
    <row r="473" spans="1:19" s="13" customFormat="1" ht="24">
      <c r="A473" s="111" t="s">
        <v>492</v>
      </c>
      <c r="B473" s="128"/>
      <c r="C473" s="13">
        <v>31507000</v>
      </c>
      <c r="E473" s="13">
        <v>10303835490</v>
      </c>
      <c r="G473" s="13">
        <v>-8353318302</v>
      </c>
      <c r="I473" s="13">
        <f t="shared" si="14"/>
        <v>1950517188</v>
      </c>
      <c r="K473" s="13">
        <v>0</v>
      </c>
      <c r="M473" s="13">
        <v>18037353073</v>
      </c>
      <c r="O473" s="13">
        <v>-16092698302</v>
      </c>
      <c r="Q473" s="13">
        <f t="shared" si="15"/>
        <v>1944654771</v>
      </c>
      <c r="R473" s="111"/>
      <c r="S473" s="209"/>
    </row>
    <row r="474" spans="1:19" s="13" customFormat="1" ht="24">
      <c r="A474" s="111" t="s">
        <v>458</v>
      </c>
      <c r="B474" s="128"/>
      <c r="C474" s="13">
        <v>0</v>
      </c>
      <c r="E474" s="13">
        <v>0</v>
      </c>
      <c r="G474" s="13">
        <v>0</v>
      </c>
      <c r="I474" s="13">
        <f t="shared" si="14"/>
        <v>0</v>
      </c>
      <c r="K474" s="13">
        <v>0</v>
      </c>
      <c r="M474" s="13">
        <v>3512222</v>
      </c>
      <c r="O474" s="13">
        <v>0</v>
      </c>
      <c r="Q474" s="13">
        <f t="shared" si="15"/>
        <v>3512222</v>
      </c>
      <c r="R474" s="111"/>
      <c r="S474" s="209"/>
    </row>
    <row r="475" spans="1:19" s="13" customFormat="1" ht="24">
      <c r="A475" s="111" t="s">
        <v>655</v>
      </c>
      <c r="B475" s="128"/>
      <c r="C475" s="13">
        <v>18302562</v>
      </c>
      <c r="E475" s="13">
        <v>9867093152</v>
      </c>
      <c r="G475" s="13">
        <v>-5161013653</v>
      </c>
      <c r="I475" s="13">
        <f t="shared" si="14"/>
        <v>4706079499</v>
      </c>
      <c r="K475" s="13">
        <v>5431562</v>
      </c>
      <c r="M475" s="13">
        <v>20576417840</v>
      </c>
      <c r="O475" s="13">
        <v>-15878456653</v>
      </c>
      <c r="Q475" s="13">
        <f t="shared" si="15"/>
        <v>4697961187</v>
      </c>
      <c r="R475" s="111"/>
      <c r="S475" s="209"/>
    </row>
    <row r="476" spans="1:19" s="13" customFormat="1" ht="24">
      <c r="A476" s="111" t="s">
        <v>418</v>
      </c>
      <c r="B476" s="128"/>
      <c r="C476" s="13">
        <v>0</v>
      </c>
      <c r="E476" s="13">
        <v>0</v>
      </c>
      <c r="G476" s="13">
        <v>0</v>
      </c>
      <c r="I476" s="13">
        <f t="shared" si="14"/>
        <v>0</v>
      </c>
      <c r="K476" s="13">
        <v>0</v>
      </c>
      <c r="M476" s="13">
        <v>-216206</v>
      </c>
      <c r="O476" s="13">
        <v>0</v>
      </c>
      <c r="Q476" s="13">
        <f t="shared" si="15"/>
        <v>-216206</v>
      </c>
      <c r="R476" s="111"/>
      <c r="S476" s="209"/>
    </row>
    <row r="477" spans="1:19" s="13" customFormat="1" ht="24">
      <c r="A477" s="111" t="s">
        <v>448</v>
      </c>
      <c r="B477" s="128"/>
      <c r="C477" s="13">
        <v>0</v>
      </c>
      <c r="E477" s="13">
        <v>0</v>
      </c>
      <c r="G477" s="13">
        <v>0</v>
      </c>
      <c r="I477" s="13">
        <f t="shared" si="14"/>
        <v>0</v>
      </c>
      <c r="K477" s="13">
        <v>0</v>
      </c>
      <c r="M477" s="13">
        <v>26805547</v>
      </c>
      <c r="O477" s="13">
        <v>-478690</v>
      </c>
      <c r="Q477" s="13">
        <f t="shared" si="15"/>
        <v>26326857</v>
      </c>
      <c r="R477" s="111"/>
      <c r="S477" s="209"/>
    </row>
    <row r="478" spans="1:19" s="13" customFormat="1" ht="24">
      <c r="A478" s="111" t="s">
        <v>576</v>
      </c>
      <c r="B478" s="128"/>
      <c r="C478" s="13">
        <v>176000</v>
      </c>
      <c r="E478" s="13">
        <v>989030250</v>
      </c>
      <c r="G478" s="13">
        <v>-599206462</v>
      </c>
      <c r="I478" s="13">
        <f t="shared" si="14"/>
        <v>389823788</v>
      </c>
      <c r="K478" s="13">
        <v>0</v>
      </c>
      <c r="M478" s="13">
        <v>1964402854</v>
      </c>
      <c r="O478" s="13">
        <v>-1575318462</v>
      </c>
      <c r="Q478" s="13">
        <f t="shared" si="15"/>
        <v>389084392</v>
      </c>
      <c r="R478" s="111"/>
      <c r="S478" s="209"/>
    </row>
    <row r="479" spans="1:19" s="13" customFormat="1" ht="24">
      <c r="A479" s="111" t="s">
        <v>451</v>
      </c>
      <c r="B479" s="128"/>
      <c r="C479" s="13">
        <v>0</v>
      </c>
      <c r="E479" s="13">
        <v>0</v>
      </c>
      <c r="G479" s="13">
        <v>0</v>
      </c>
      <c r="I479" s="13">
        <f t="shared" si="14"/>
        <v>0</v>
      </c>
      <c r="K479" s="13">
        <v>0</v>
      </c>
      <c r="M479" s="13">
        <v>9664774</v>
      </c>
      <c r="O479" s="13">
        <v>-9831274</v>
      </c>
      <c r="Q479" s="13">
        <f t="shared" si="15"/>
        <v>-166500</v>
      </c>
      <c r="R479" s="111"/>
      <c r="S479" s="209"/>
    </row>
    <row r="480" spans="1:19" s="13" customFormat="1" ht="24">
      <c r="A480" s="111" t="s">
        <v>466</v>
      </c>
      <c r="B480" s="128"/>
      <c r="C480" s="13">
        <v>0</v>
      </c>
      <c r="E480" s="13">
        <v>0</v>
      </c>
      <c r="G480" s="13">
        <v>0</v>
      </c>
      <c r="I480" s="13">
        <f t="shared" si="14"/>
        <v>0</v>
      </c>
      <c r="K480" s="13">
        <v>0</v>
      </c>
      <c r="M480" s="13">
        <v>415374034</v>
      </c>
      <c r="O480" s="13">
        <v>0</v>
      </c>
      <c r="Q480" s="13">
        <f t="shared" si="15"/>
        <v>415374034</v>
      </c>
      <c r="R480" s="111"/>
      <c r="S480" s="209"/>
    </row>
    <row r="481" spans="1:19" s="13" customFormat="1" ht="24">
      <c r="A481" s="111" t="s">
        <v>609</v>
      </c>
      <c r="B481" s="128"/>
      <c r="C481" s="13">
        <v>329000</v>
      </c>
      <c r="E481" s="13">
        <v>1906953750</v>
      </c>
      <c r="G481" s="13">
        <v>-1175960766</v>
      </c>
      <c r="I481" s="13">
        <f t="shared" si="14"/>
        <v>730992984</v>
      </c>
      <c r="K481" s="13">
        <v>0</v>
      </c>
      <c r="M481" s="13">
        <v>4386994770</v>
      </c>
      <c r="O481" s="13">
        <v>-3657881766</v>
      </c>
      <c r="Q481" s="13">
        <f t="shared" si="15"/>
        <v>729113004</v>
      </c>
      <c r="R481" s="111"/>
      <c r="S481" s="209"/>
    </row>
    <row r="482" spans="1:19" s="13" customFormat="1" ht="24">
      <c r="A482" s="111" t="s">
        <v>607</v>
      </c>
      <c r="B482" s="128"/>
      <c r="C482" s="13">
        <v>851000</v>
      </c>
      <c r="E482" s="13">
        <v>4649287500</v>
      </c>
      <c r="G482" s="13">
        <v>-5507819235</v>
      </c>
      <c r="I482" s="13">
        <f t="shared" si="14"/>
        <v>-858531735</v>
      </c>
      <c r="K482" s="13">
        <v>0</v>
      </c>
      <c r="M482" s="13">
        <v>8565477802</v>
      </c>
      <c r="O482" s="13">
        <v>-10539659327</v>
      </c>
      <c r="Q482" s="13">
        <f t="shared" si="15"/>
        <v>-1974181525</v>
      </c>
      <c r="R482" s="111"/>
      <c r="S482" s="209"/>
    </row>
    <row r="483" spans="1:19" s="13" customFormat="1" ht="24">
      <c r="A483" s="111" t="s">
        <v>455</v>
      </c>
      <c r="B483" s="128"/>
      <c r="C483" s="13">
        <v>0</v>
      </c>
      <c r="E483" s="13">
        <v>0</v>
      </c>
      <c r="G483" s="13">
        <v>0</v>
      </c>
      <c r="I483" s="13">
        <f t="shared" si="14"/>
        <v>0</v>
      </c>
      <c r="K483" s="13">
        <v>0</v>
      </c>
      <c r="M483" s="13">
        <v>-110332750</v>
      </c>
      <c r="O483" s="13">
        <v>0</v>
      </c>
      <c r="Q483" s="13">
        <f t="shared" si="15"/>
        <v>-110332750</v>
      </c>
      <c r="R483" s="111"/>
      <c r="S483" s="209"/>
    </row>
    <row r="484" spans="1:19" s="13" customFormat="1" ht="24">
      <c r="A484" s="111" t="s">
        <v>563</v>
      </c>
      <c r="B484" s="128"/>
      <c r="C484" s="13">
        <v>1136000</v>
      </c>
      <c r="E484" s="13">
        <v>406710720</v>
      </c>
      <c r="G484" s="13">
        <v>-379998134</v>
      </c>
      <c r="I484" s="13">
        <f t="shared" si="14"/>
        <v>26712586</v>
      </c>
      <c r="K484" s="13">
        <v>0</v>
      </c>
      <c r="M484" s="13">
        <v>626464143</v>
      </c>
      <c r="O484" s="13">
        <v>-599918134</v>
      </c>
      <c r="Q484" s="13">
        <f t="shared" si="15"/>
        <v>26546009</v>
      </c>
      <c r="R484" s="111"/>
      <c r="S484" s="209"/>
    </row>
    <row r="485" spans="1:19" s="13" customFormat="1" ht="24">
      <c r="A485" s="111" t="s">
        <v>414</v>
      </c>
      <c r="B485" s="128"/>
      <c r="C485" s="13">
        <v>0</v>
      </c>
      <c r="E485" s="13">
        <v>0</v>
      </c>
      <c r="G485" s="13">
        <v>0</v>
      </c>
      <c r="I485" s="13">
        <f t="shared" si="14"/>
        <v>0</v>
      </c>
      <c r="K485" s="13">
        <v>0</v>
      </c>
      <c r="M485" s="13">
        <v>2094498</v>
      </c>
      <c r="O485" s="13">
        <v>0</v>
      </c>
      <c r="Q485" s="13">
        <f t="shared" si="15"/>
        <v>2094498</v>
      </c>
      <c r="R485" s="111"/>
      <c r="S485" s="209"/>
    </row>
    <row r="486" spans="1:19" s="13" customFormat="1" ht="24">
      <c r="A486" s="111" t="s">
        <v>309</v>
      </c>
      <c r="B486" s="128"/>
      <c r="C486" s="13">
        <v>0</v>
      </c>
      <c r="E486" s="13">
        <v>0</v>
      </c>
      <c r="G486" s="13">
        <v>0</v>
      </c>
      <c r="I486" s="13">
        <f t="shared" si="14"/>
        <v>0</v>
      </c>
      <c r="K486" s="13">
        <v>3000</v>
      </c>
      <c r="M486" s="13">
        <v>-47663516</v>
      </c>
      <c r="O486" s="13">
        <v>-2476646</v>
      </c>
      <c r="Q486" s="13">
        <f t="shared" si="15"/>
        <v>-50140162</v>
      </c>
      <c r="R486" s="111"/>
      <c r="S486" s="209"/>
    </row>
    <row r="487" spans="1:19" s="13" customFormat="1" ht="24">
      <c r="A487" s="111" t="s">
        <v>356</v>
      </c>
      <c r="B487" s="128"/>
      <c r="C487" s="13">
        <v>0</v>
      </c>
      <c r="E487" s="13">
        <v>0</v>
      </c>
      <c r="G487" s="13">
        <v>0</v>
      </c>
      <c r="I487" s="13">
        <f t="shared" si="14"/>
        <v>0</v>
      </c>
      <c r="K487" s="13">
        <v>0</v>
      </c>
      <c r="M487" s="13">
        <v>527855515</v>
      </c>
      <c r="O487" s="13">
        <v>-235515646</v>
      </c>
      <c r="Q487" s="13">
        <f t="shared" si="15"/>
        <v>292339869</v>
      </c>
      <c r="R487" s="111"/>
      <c r="S487" s="209"/>
    </row>
    <row r="488" spans="1:19" s="13" customFormat="1" ht="24">
      <c r="A488" s="111" t="s">
        <v>327</v>
      </c>
      <c r="B488" s="128"/>
      <c r="C488" s="13">
        <v>0</v>
      </c>
      <c r="E488" s="13">
        <v>0</v>
      </c>
      <c r="G488" s="13">
        <v>0</v>
      </c>
      <c r="I488" s="13">
        <f t="shared" si="14"/>
        <v>0</v>
      </c>
      <c r="K488" s="13">
        <v>0</v>
      </c>
      <c r="M488" s="13">
        <v>5254911</v>
      </c>
      <c r="O488" s="13">
        <v>0</v>
      </c>
      <c r="Q488" s="13">
        <f t="shared" si="15"/>
        <v>5254911</v>
      </c>
      <c r="R488" s="111"/>
      <c r="S488" s="209"/>
    </row>
    <row r="489" spans="1:19" s="13" customFormat="1" ht="24">
      <c r="A489" s="111" t="s">
        <v>348</v>
      </c>
      <c r="B489" s="128"/>
      <c r="C489" s="13">
        <v>0</v>
      </c>
      <c r="E489" s="13">
        <v>0</v>
      </c>
      <c r="G489" s="13">
        <v>0</v>
      </c>
      <c r="I489" s="13">
        <f t="shared" si="14"/>
        <v>0</v>
      </c>
      <c r="K489" s="13">
        <v>0</v>
      </c>
      <c r="M489" s="13">
        <v>181907</v>
      </c>
      <c r="O489" s="13">
        <v>0</v>
      </c>
      <c r="Q489" s="13">
        <f t="shared" si="15"/>
        <v>181907</v>
      </c>
      <c r="R489" s="111"/>
      <c r="S489" s="209"/>
    </row>
    <row r="490" spans="1:19" s="13" customFormat="1" ht="24">
      <c r="A490" s="111" t="s">
        <v>349</v>
      </c>
      <c r="B490" s="128"/>
      <c r="C490" s="13">
        <v>0</v>
      </c>
      <c r="E490" s="13">
        <v>0</v>
      </c>
      <c r="G490" s="13">
        <v>0</v>
      </c>
      <c r="I490" s="13">
        <f t="shared" si="14"/>
        <v>0</v>
      </c>
      <c r="K490" s="13">
        <v>0</v>
      </c>
      <c r="M490" s="13">
        <v>-49748458</v>
      </c>
      <c r="O490" s="13">
        <v>0</v>
      </c>
      <c r="Q490" s="13">
        <f t="shared" si="15"/>
        <v>-49748458</v>
      </c>
      <c r="R490" s="111"/>
      <c r="S490" s="209"/>
    </row>
    <row r="491" spans="1:19" s="13" customFormat="1" ht="24">
      <c r="A491" s="111" t="s">
        <v>262</v>
      </c>
      <c r="B491" s="128"/>
      <c r="C491" s="13">
        <v>0</v>
      </c>
      <c r="E491" s="13">
        <v>0</v>
      </c>
      <c r="G491" s="13">
        <v>0</v>
      </c>
      <c r="I491" s="13">
        <f t="shared" si="14"/>
        <v>0</v>
      </c>
      <c r="K491" s="13">
        <v>33000</v>
      </c>
      <c r="M491" s="13">
        <v>56679204</v>
      </c>
      <c r="O491" s="13">
        <v>-188009721</v>
      </c>
      <c r="Q491" s="13">
        <f t="shared" si="15"/>
        <v>-131330517</v>
      </c>
      <c r="R491" s="111"/>
      <c r="S491" s="209"/>
    </row>
    <row r="492" spans="1:19" s="13" customFormat="1" ht="24">
      <c r="A492" s="111" t="s">
        <v>207</v>
      </c>
      <c r="B492" s="128"/>
      <c r="C492" s="13">
        <v>0</v>
      </c>
      <c r="E492" s="13">
        <v>0</v>
      </c>
      <c r="G492" s="13">
        <v>0</v>
      </c>
      <c r="I492" s="13">
        <f t="shared" si="14"/>
        <v>0</v>
      </c>
      <c r="K492" s="13">
        <v>71</v>
      </c>
      <c r="M492" s="13">
        <v>1493350983</v>
      </c>
      <c r="O492" s="13">
        <v>-1709730066</v>
      </c>
      <c r="Q492" s="13">
        <f t="shared" si="15"/>
        <v>-216379083</v>
      </c>
      <c r="R492" s="111"/>
      <c r="S492" s="209"/>
    </row>
    <row r="493" spans="1:19" s="13" customFormat="1" ht="24">
      <c r="A493" s="111" t="s">
        <v>268</v>
      </c>
      <c r="B493" s="128"/>
      <c r="C493" s="13">
        <v>0</v>
      </c>
      <c r="E493" s="13">
        <v>0</v>
      </c>
      <c r="G493" s="13">
        <v>0</v>
      </c>
      <c r="I493" s="13">
        <f t="shared" si="14"/>
        <v>0</v>
      </c>
      <c r="K493" s="13">
        <v>178000</v>
      </c>
      <c r="M493" s="13">
        <v>125684910</v>
      </c>
      <c r="O493" s="13">
        <v>-126830513</v>
      </c>
      <c r="Q493" s="13">
        <f t="shared" si="15"/>
        <v>-1145603</v>
      </c>
      <c r="R493" s="111"/>
      <c r="S493" s="209"/>
    </row>
    <row r="494" spans="1:19" s="13" customFormat="1" ht="24">
      <c r="A494" s="111" t="s">
        <v>197</v>
      </c>
      <c r="B494" s="128"/>
      <c r="C494" s="13">
        <v>0</v>
      </c>
      <c r="E494" s="13">
        <v>0</v>
      </c>
      <c r="G494" s="13">
        <v>0</v>
      </c>
      <c r="I494" s="13">
        <f t="shared" si="14"/>
        <v>0</v>
      </c>
      <c r="K494" s="13">
        <v>2826000</v>
      </c>
      <c r="M494" s="13">
        <v>-868230182</v>
      </c>
      <c r="O494" s="13">
        <v>627372000</v>
      </c>
      <c r="Q494" s="13">
        <f t="shared" si="15"/>
        <v>-240858182</v>
      </c>
      <c r="R494" s="111"/>
      <c r="S494" s="209"/>
    </row>
    <row r="495" spans="1:19" s="13" customFormat="1" ht="24">
      <c r="A495" s="111" t="s">
        <v>260</v>
      </c>
      <c r="B495" s="128"/>
      <c r="C495" s="13">
        <v>0</v>
      </c>
      <c r="E495" s="13">
        <v>0</v>
      </c>
      <c r="G495" s="13">
        <v>0</v>
      </c>
      <c r="I495" s="13">
        <f t="shared" si="14"/>
        <v>0</v>
      </c>
      <c r="K495" s="13">
        <v>2000</v>
      </c>
      <c r="M495" s="13">
        <v>-112288305</v>
      </c>
      <c r="O495" s="13">
        <v>954000</v>
      </c>
      <c r="Q495" s="13">
        <f t="shared" si="15"/>
        <v>-111334305</v>
      </c>
      <c r="R495" s="111"/>
      <c r="S495" s="209"/>
    </row>
    <row r="496" spans="1:19" s="13" customFormat="1" ht="24">
      <c r="A496" s="111" t="s">
        <v>345</v>
      </c>
      <c r="B496" s="128"/>
      <c r="C496" s="13">
        <v>0</v>
      </c>
      <c r="E496" s="13">
        <v>0</v>
      </c>
      <c r="G496" s="13">
        <v>0</v>
      </c>
      <c r="I496" s="13">
        <f t="shared" si="14"/>
        <v>0</v>
      </c>
      <c r="K496" s="13">
        <v>0</v>
      </c>
      <c r="M496" s="13">
        <v>6630591025</v>
      </c>
      <c r="O496" s="13">
        <v>-6309290934</v>
      </c>
      <c r="Q496" s="13">
        <f t="shared" si="15"/>
        <v>321300091</v>
      </c>
      <c r="R496" s="111"/>
      <c r="S496" s="209"/>
    </row>
    <row r="497" spans="1:19" s="13" customFormat="1" ht="24">
      <c r="A497" s="111" t="s">
        <v>117</v>
      </c>
      <c r="B497" s="128"/>
      <c r="C497" s="13">
        <v>0</v>
      </c>
      <c r="E497" s="13">
        <v>0</v>
      </c>
      <c r="G497" s="13">
        <v>0</v>
      </c>
      <c r="I497" s="13">
        <f t="shared" si="14"/>
        <v>0</v>
      </c>
      <c r="K497" s="13">
        <v>17158000</v>
      </c>
      <c r="M497" s="13">
        <v>2894248688</v>
      </c>
      <c r="O497" s="13">
        <v>-2669604996</v>
      </c>
      <c r="Q497" s="13">
        <f t="shared" si="15"/>
        <v>224643692</v>
      </c>
      <c r="R497" s="111"/>
      <c r="S497" s="209"/>
    </row>
    <row r="498" spans="1:19" s="13" customFormat="1" ht="24">
      <c r="A498" s="111" t="s">
        <v>143</v>
      </c>
      <c r="B498" s="128"/>
      <c r="C498" s="13">
        <v>0</v>
      </c>
      <c r="E498" s="13">
        <v>0</v>
      </c>
      <c r="G498" s="13">
        <v>0</v>
      </c>
      <c r="I498" s="13">
        <f t="shared" si="14"/>
        <v>0</v>
      </c>
      <c r="K498" s="13">
        <v>10125000</v>
      </c>
      <c r="M498" s="13">
        <v>2959031988</v>
      </c>
      <c r="O498" s="13">
        <v>-2881726479</v>
      </c>
      <c r="Q498" s="13">
        <f t="shared" si="15"/>
        <v>77305509</v>
      </c>
      <c r="R498" s="111"/>
      <c r="S498" s="209"/>
    </row>
    <row r="499" spans="1:19" s="13" customFormat="1" ht="24">
      <c r="A499" s="111" t="s">
        <v>346</v>
      </c>
      <c r="B499" s="128"/>
      <c r="C499" s="13">
        <v>0</v>
      </c>
      <c r="E499" s="13">
        <v>0</v>
      </c>
      <c r="G499" s="13">
        <v>0</v>
      </c>
      <c r="I499" s="13">
        <f t="shared" si="14"/>
        <v>0</v>
      </c>
      <c r="K499" s="13">
        <v>0</v>
      </c>
      <c r="M499" s="13">
        <v>-84966286</v>
      </c>
      <c r="O499" s="13">
        <v>0</v>
      </c>
      <c r="Q499" s="13">
        <f t="shared" si="15"/>
        <v>-84966286</v>
      </c>
      <c r="R499" s="111"/>
      <c r="S499" s="209"/>
    </row>
    <row r="500" spans="1:19" s="13" customFormat="1" ht="24">
      <c r="A500" s="111" t="s">
        <v>145</v>
      </c>
      <c r="B500" s="128"/>
      <c r="C500" s="13">
        <v>0</v>
      </c>
      <c r="E500" s="13">
        <v>0</v>
      </c>
      <c r="G500" s="13">
        <v>0</v>
      </c>
      <c r="I500" s="13">
        <f t="shared" si="14"/>
        <v>0</v>
      </c>
      <c r="K500" s="13">
        <v>101437000</v>
      </c>
      <c r="M500" s="13">
        <v>9971399577</v>
      </c>
      <c r="O500" s="13">
        <v>-10717781675</v>
      </c>
      <c r="Q500" s="13">
        <f t="shared" si="15"/>
        <v>-746382098</v>
      </c>
      <c r="R500" s="111"/>
      <c r="S500" s="209"/>
    </row>
    <row r="501" spans="1:19" s="13" customFormat="1" ht="24">
      <c r="A501" s="111" t="s">
        <v>550</v>
      </c>
      <c r="B501" s="128"/>
      <c r="C501" s="13">
        <v>21597000</v>
      </c>
      <c r="E501" s="13">
        <v>4373174520</v>
      </c>
      <c r="G501" s="13">
        <v>-4033666950</v>
      </c>
      <c r="I501" s="13">
        <f t="shared" si="14"/>
        <v>339507570</v>
      </c>
      <c r="K501" s="13">
        <v>0</v>
      </c>
      <c r="M501" s="13">
        <v>8261140738</v>
      </c>
      <c r="O501" s="13">
        <v>-8061249835</v>
      </c>
      <c r="Q501" s="13">
        <f t="shared" si="15"/>
        <v>199890903</v>
      </c>
      <c r="R501" s="111"/>
      <c r="S501" s="209"/>
    </row>
    <row r="502" spans="1:19" s="13" customFormat="1" ht="24">
      <c r="A502" s="111" t="s">
        <v>271</v>
      </c>
      <c r="B502" s="128"/>
      <c r="C502" s="13">
        <v>0</v>
      </c>
      <c r="E502" s="13">
        <v>0</v>
      </c>
      <c r="G502" s="13">
        <v>0</v>
      </c>
      <c r="I502" s="13">
        <f t="shared" si="14"/>
        <v>0</v>
      </c>
      <c r="K502" s="13">
        <v>58000</v>
      </c>
      <c r="M502" s="13">
        <v>738708625</v>
      </c>
      <c r="O502" s="13">
        <v>-732244076</v>
      </c>
      <c r="Q502" s="13">
        <f t="shared" si="15"/>
        <v>6464549</v>
      </c>
      <c r="R502" s="111"/>
      <c r="S502" s="209"/>
    </row>
    <row r="503" spans="1:19" s="13" customFormat="1" ht="24">
      <c r="A503" s="111" t="s">
        <v>370</v>
      </c>
      <c r="B503" s="128"/>
      <c r="C503" s="13">
        <v>0</v>
      </c>
      <c r="E503" s="13">
        <v>0</v>
      </c>
      <c r="G503" s="13">
        <v>0</v>
      </c>
      <c r="I503" s="13">
        <f t="shared" si="14"/>
        <v>0</v>
      </c>
      <c r="K503" s="13">
        <v>0</v>
      </c>
      <c r="M503" s="13">
        <v>163316612</v>
      </c>
      <c r="O503" s="13">
        <v>0</v>
      </c>
      <c r="Q503" s="13">
        <f t="shared" si="15"/>
        <v>163316612</v>
      </c>
      <c r="R503" s="111"/>
      <c r="S503" s="209"/>
    </row>
    <row r="504" spans="1:19" s="13" customFormat="1" ht="24">
      <c r="A504" s="111" t="s">
        <v>286</v>
      </c>
      <c r="B504" s="128"/>
      <c r="C504" s="13">
        <v>0</v>
      </c>
      <c r="E504" s="13">
        <v>0</v>
      </c>
      <c r="G504" s="13">
        <v>0</v>
      </c>
      <c r="I504" s="13">
        <f t="shared" si="14"/>
        <v>0</v>
      </c>
      <c r="K504" s="13">
        <v>1182000</v>
      </c>
      <c r="M504" s="13">
        <v>-418066486</v>
      </c>
      <c r="O504" s="13">
        <v>261222000</v>
      </c>
      <c r="Q504" s="13">
        <f t="shared" si="15"/>
        <v>-156844486</v>
      </c>
      <c r="R504" s="111"/>
      <c r="S504" s="209"/>
    </row>
    <row r="505" spans="1:19" s="13" customFormat="1" ht="24">
      <c r="A505" s="111" t="s">
        <v>546</v>
      </c>
      <c r="B505" s="128"/>
      <c r="C505" s="13">
        <v>55000</v>
      </c>
      <c r="E505" s="13">
        <v>44304975</v>
      </c>
      <c r="G505" s="13">
        <v>-42225206</v>
      </c>
      <c r="I505" s="13">
        <f t="shared" si="14"/>
        <v>2079769</v>
      </c>
      <c r="K505" s="13">
        <v>0</v>
      </c>
      <c r="M505" s="13">
        <v>78307288</v>
      </c>
      <c r="O505" s="13">
        <v>-76242206</v>
      </c>
      <c r="Q505" s="13">
        <f t="shared" si="15"/>
        <v>2065082</v>
      </c>
      <c r="R505" s="111"/>
      <c r="S505" s="209"/>
    </row>
    <row r="506" spans="1:19" s="13" customFormat="1" ht="24">
      <c r="A506" s="111" t="s">
        <v>332</v>
      </c>
      <c r="B506" s="128"/>
      <c r="C506" s="13">
        <v>0</v>
      </c>
      <c r="E506" s="13">
        <v>0</v>
      </c>
      <c r="G506" s="13">
        <v>0</v>
      </c>
      <c r="I506" s="13">
        <f t="shared" si="14"/>
        <v>0</v>
      </c>
      <c r="K506" s="13">
        <v>0</v>
      </c>
      <c r="M506" s="13">
        <v>-320638034</v>
      </c>
      <c r="O506" s="13">
        <v>-743048612</v>
      </c>
      <c r="Q506" s="13">
        <f t="shared" si="15"/>
        <v>-1063686646</v>
      </c>
      <c r="R506" s="111"/>
      <c r="S506" s="209"/>
    </row>
    <row r="507" spans="1:19" s="13" customFormat="1" ht="24">
      <c r="A507" s="111" t="s">
        <v>333</v>
      </c>
      <c r="B507" s="128"/>
      <c r="C507" s="13">
        <v>0</v>
      </c>
      <c r="E507" s="13">
        <v>0</v>
      </c>
      <c r="G507" s="13">
        <v>0</v>
      </c>
      <c r="I507" s="13">
        <f t="shared" si="14"/>
        <v>0</v>
      </c>
      <c r="K507" s="13">
        <v>0</v>
      </c>
      <c r="M507" s="13">
        <v>397675635</v>
      </c>
      <c r="O507" s="13">
        <v>-388828453</v>
      </c>
      <c r="Q507" s="13">
        <f t="shared" si="15"/>
        <v>8847182</v>
      </c>
      <c r="R507" s="111"/>
      <c r="S507" s="209"/>
    </row>
    <row r="508" spans="1:19" s="13" customFormat="1" ht="24">
      <c r="A508" s="111" t="s">
        <v>198</v>
      </c>
      <c r="B508" s="128"/>
      <c r="C508" s="13">
        <v>0</v>
      </c>
      <c r="E508" s="13">
        <v>0</v>
      </c>
      <c r="G508" s="13">
        <v>0</v>
      </c>
      <c r="I508" s="13">
        <f t="shared" si="14"/>
        <v>0</v>
      </c>
      <c r="K508" s="13">
        <v>47000</v>
      </c>
      <c r="M508" s="13">
        <v>-3654967129</v>
      </c>
      <c r="O508" s="13">
        <v>1273747000</v>
      </c>
      <c r="Q508" s="13">
        <f t="shared" si="15"/>
        <v>-2381220129</v>
      </c>
      <c r="R508" s="111"/>
      <c r="S508" s="209"/>
    </row>
    <row r="509" spans="1:19" s="13" customFormat="1" ht="24">
      <c r="A509" s="111" t="s">
        <v>187</v>
      </c>
      <c r="B509" s="128"/>
      <c r="C509" s="13">
        <v>0</v>
      </c>
      <c r="E509" s="13">
        <v>0</v>
      </c>
      <c r="G509" s="13">
        <v>0</v>
      </c>
      <c r="I509" s="13">
        <f t="shared" si="14"/>
        <v>0</v>
      </c>
      <c r="K509" s="13">
        <v>118000</v>
      </c>
      <c r="M509" s="13">
        <v>-6685837237</v>
      </c>
      <c r="O509" s="13">
        <v>4134130000</v>
      </c>
      <c r="Q509" s="13">
        <f t="shared" si="15"/>
        <v>-2551707237</v>
      </c>
      <c r="R509" s="111"/>
      <c r="S509" s="209"/>
    </row>
    <row r="510" spans="1:19" s="13" customFormat="1" ht="24">
      <c r="A510" s="111" t="s">
        <v>289</v>
      </c>
      <c r="B510" s="128"/>
      <c r="C510" s="13">
        <v>0</v>
      </c>
      <c r="E510" s="13">
        <v>0</v>
      </c>
      <c r="G510" s="13">
        <v>0</v>
      </c>
      <c r="I510" s="13">
        <f t="shared" si="14"/>
        <v>0</v>
      </c>
      <c r="K510" s="13">
        <v>109000</v>
      </c>
      <c r="M510" s="13">
        <v>155940786</v>
      </c>
      <c r="O510" s="13">
        <v>-146086928</v>
      </c>
      <c r="Q510" s="13">
        <f t="shared" si="15"/>
        <v>9853858</v>
      </c>
      <c r="R510" s="111"/>
      <c r="S510" s="209"/>
    </row>
    <row r="511" spans="1:19" s="13" customFormat="1" ht="24">
      <c r="A511" s="111" t="s">
        <v>276</v>
      </c>
      <c r="B511" s="128"/>
      <c r="C511" s="13">
        <v>0</v>
      </c>
      <c r="E511" s="13">
        <v>0</v>
      </c>
      <c r="G511" s="13">
        <v>0</v>
      </c>
      <c r="I511" s="13">
        <f t="shared" si="14"/>
        <v>0</v>
      </c>
      <c r="K511" s="13">
        <v>289000</v>
      </c>
      <c r="M511" s="13">
        <v>-379558367</v>
      </c>
      <c r="O511" s="13">
        <v>260100000</v>
      </c>
      <c r="Q511" s="13">
        <f t="shared" si="15"/>
        <v>-119458367</v>
      </c>
      <c r="R511" s="111"/>
      <c r="S511" s="209"/>
    </row>
    <row r="512" spans="1:19" s="13" customFormat="1" ht="24">
      <c r="A512" s="111" t="s">
        <v>139</v>
      </c>
      <c r="B512" s="128"/>
      <c r="C512" s="13">
        <v>0</v>
      </c>
      <c r="E512" s="13">
        <v>0</v>
      </c>
      <c r="G512" s="13">
        <v>0</v>
      </c>
      <c r="I512" s="13">
        <f t="shared" si="14"/>
        <v>0</v>
      </c>
      <c r="K512" s="13">
        <v>2617000</v>
      </c>
      <c r="M512" s="13">
        <v>-562143303</v>
      </c>
      <c r="O512" s="13">
        <v>594059000</v>
      </c>
      <c r="Q512" s="13">
        <f t="shared" si="15"/>
        <v>31915697</v>
      </c>
      <c r="R512" s="111"/>
      <c r="S512" s="209"/>
    </row>
    <row r="513" spans="1:19" s="13" customFormat="1" ht="24">
      <c r="A513" s="111" t="s">
        <v>267</v>
      </c>
      <c r="B513" s="128"/>
      <c r="C513" s="13">
        <v>0</v>
      </c>
      <c r="E513" s="13">
        <v>0</v>
      </c>
      <c r="G513" s="13">
        <v>0</v>
      </c>
      <c r="I513" s="13">
        <f t="shared" si="14"/>
        <v>0</v>
      </c>
      <c r="K513" s="13">
        <v>9909000</v>
      </c>
      <c r="M513" s="13">
        <v>-3031461177</v>
      </c>
      <c r="O513" s="13">
        <v>2751428230</v>
      </c>
      <c r="Q513" s="13">
        <f t="shared" si="15"/>
        <v>-280032947</v>
      </c>
      <c r="R513" s="111"/>
      <c r="S513" s="209"/>
    </row>
    <row r="514" spans="1:19" s="13" customFormat="1" ht="24">
      <c r="A514" s="111" t="s">
        <v>188</v>
      </c>
      <c r="B514" s="128"/>
      <c r="C514" s="13">
        <v>0</v>
      </c>
      <c r="E514" s="13">
        <v>0</v>
      </c>
      <c r="G514" s="13">
        <v>0</v>
      </c>
      <c r="I514" s="13">
        <f t="shared" si="14"/>
        <v>0</v>
      </c>
      <c r="K514" s="13">
        <v>111000</v>
      </c>
      <c r="M514" s="13">
        <v>5298696000</v>
      </c>
      <c r="O514" s="13">
        <v>-5145403058</v>
      </c>
      <c r="Q514" s="13">
        <f t="shared" si="15"/>
        <v>153292942</v>
      </c>
      <c r="R514" s="111"/>
      <c r="S514" s="209"/>
    </row>
    <row r="515" spans="1:19" s="13" customFormat="1" ht="24">
      <c r="A515" s="111" t="s">
        <v>146</v>
      </c>
      <c r="B515" s="128"/>
      <c r="C515" s="13">
        <v>0</v>
      </c>
      <c r="E515" s="13">
        <v>0</v>
      </c>
      <c r="G515" s="13">
        <v>0</v>
      </c>
      <c r="I515" s="13">
        <f t="shared" si="14"/>
        <v>0</v>
      </c>
      <c r="K515" s="13">
        <v>909000</v>
      </c>
      <c r="M515" s="13">
        <v>2169601200</v>
      </c>
      <c r="O515" s="13">
        <v>-2131576140</v>
      </c>
      <c r="Q515" s="13">
        <f t="shared" si="15"/>
        <v>38025060</v>
      </c>
      <c r="R515" s="111"/>
      <c r="S515" s="209"/>
    </row>
    <row r="516" spans="1:19" s="13" customFormat="1" ht="24">
      <c r="A516" s="111" t="s">
        <v>304</v>
      </c>
      <c r="B516" s="128"/>
      <c r="C516" s="13">
        <v>0</v>
      </c>
      <c r="E516" s="13">
        <v>0</v>
      </c>
      <c r="G516" s="13">
        <v>0</v>
      </c>
      <c r="I516" s="13">
        <f t="shared" si="14"/>
        <v>0</v>
      </c>
      <c r="K516" s="13">
        <v>15000</v>
      </c>
      <c r="M516" s="13">
        <v>1044225000</v>
      </c>
      <c r="O516" s="13">
        <v>-1035631755</v>
      </c>
      <c r="Q516" s="13">
        <f t="shared" si="15"/>
        <v>8593245</v>
      </c>
      <c r="R516" s="111"/>
      <c r="S516" s="209"/>
    </row>
    <row r="517" spans="1:19" s="13" customFormat="1" ht="24">
      <c r="A517" s="111" t="s">
        <v>211</v>
      </c>
      <c r="B517" s="128"/>
      <c r="C517" s="13">
        <v>0</v>
      </c>
      <c r="E517" s="13">
        <v>0</v>
      </c>
      <c r="G517" s="13">
        <v>0</v>
      </c>
      <c r="I517" s="13">
        <f t="shared" si="14"/>
        <v>0</v>
      </c>
      <c r="K517" s="13">
        <v>211000</v>
      </c>
      <c r="M517" s="13">
        <v>10293075000</v>
      </c>
      <c r="O517" s="13">
        <v>-9373612378</v>
      </c>
      <c r="Q517" s="13">
        <f t="shared" si="15"/>
        <v>919462622</v>
      </c>
      <c r="R517" s="111"/>
      <c r="S517" s="209"/>
    </row>
    <row r="518" spans="1:19" s="13" customFormat="1" ht="24">
      <c r="A518" s="111" t="s">
        <v>167</v>
      </c>
      <c r="B518" s="128"/>
      <c r="C518" s="13">
        <v>0</v>
      </c>
      <c r="E518" s="13">
        <v>0</v>
      </c>
      <c r="G518" s="13">
        <v>0</v>
      </c>
      <c r="I518" s="13">
        <f t="shared" si="14"/>
        <v>0</v>
      </c>
      <c r="K518" s="13">
        <v>456000</v>
      </c>
      <c r="M518" s="13">
        <v>19909890000</v>
      </c>
      <c r="O518" s="13">
        <v>-19843620038</v>
      </c>
      <c r="Q518" s="13">
        <f t="shared" si="15"/>
        <v>66269962</v>
      </c>
      <c r="R518" s="111"/>
      <c r="S518" s="209"/>
    </row>
    <row r="519" spans="1:19" s="13" customFormat="1" ht="24">
      <c r="A519" s="111" t="s">
        <v>284</v>
      </c>
      <c r="B519" s="128"/>
      <c r="C519" s="13">
        <v>0</v>
      </c>
      <c r="E519" s="13">
        <v>0</v>
      </c>
      <c r="G519" s="13">
        <v>0</v>
      </c>
      <c r="I519" s="13">
        <f t="shared" si="14"/>
        <v>0</v>
      </c>
      <c r="K519" s="13">
        <v>24000</v>
      </c>
      <c r="M519" s="13">
        <v>15514200</v>
      </c>
      <c r="O519" s="13">
        <v>-13040729</v>
      </c>
      <c r="Q519" s="13">
        <f t="shared" si="15"/>
        <v>2473471</v>
      </c>
      <c r="R519" s="111"/>
      <c r="S519" s="209"/>
    </row>
    <row r="520" spans="1:19" s="13" customFormat="1" ht="24">
      <c r="A520" s="111" t="s">
        <v>172</v>
      </c>
      <c r="B520" s="128"/>
      <c r="C520" s="13">
        <v>0</v>
      </c>
      <c r="E520" s="13">
        <v>0</v>
      </c>
      <c r="G520" s="13">
        <v>0</v>
      </c>
      <c r="I520" s="13">
        <f t="shared" ref="I520:I525" si="16">E520+G520</f>
        <v>0</v>
      </c>
      <c r="K520" s="13">
        <v>117000</v>
      </c>
      <c r="M520" s="13">
        <v>6344910000</v>
      </c>
      <c r="O520" s="13">
        <v>-6225716970</v>
      </c>
      <c r="Q520" s="13">
        <f t="shared" ref="Q520:Q522" si="17">M520+O520</f>
        <v>119193030</v>
      </c>
      <c r="R520" s="111"/>
      <c r="S520" s="209"/>
    </row>
    <row r="521" spans="1:19" s="13" customFormat="1" ht="24">
      <c r="A521" s="111" t="s">
        <v>153</v>
      </c>
      <c r="B521" s="128"/>
      <c r="C521" s="13">
        <v>0</v>
      </c>
      <c r="E521" s="13">
        <v>0</v>
      </c>
      <c r="G521" s="13">
        <v>0</v>
      </c>
      <c r="I521" s="13">
        <f t="shared" si="16"/>
        <v>0</v>
      </c>
      <c r="K521" s="13">
        <v>2397000</v>
      </c>
      <c r="M521" s="13">
        <v>9535266000</v>
      </c>
      <c r="O521" s="13">
        <v>-9447339820</v>
      </c>
      <c r="Q521" s="13">
        <f t="shared" si="17"/>
        <v>87926180</v>
      </c>
      <c r="R521" s="111"/>
      <c r="S521" s="209"/>
    </row>
    <row r="522" spans="1:19" s="13" customFormat="1" ht="24">
      <c r="A522" s="111" t="s">
        <v>158</v>
      </c>
      <c r="B522" s="128"/>
      <c r="C522" s="13">
        <v>0</v>
      </c>
      <c r="E522" s="13">
        <v>0</v>
      </c>
      <c r="G522" s="13">
        <v>0</v>
      </c>
      <c r="I522" s="13">
        <f t="shared" si="16"/>
        <v>0</v>
      </c>
      <c r="K522" s="13">
        <v>55000</v>
      </c>
      <c r="M522" s="13">
        <v>3102840000</v>
      </c>
      <c r="O522" s="13">
        <v>-2807423160</v>
      </c>
      <c r="Q522" s="13">
        <f t="shared" si="17"/>
        <v>295416840</v>
      </c>
      <c r="R522" s="111"/>
      <c r="S522" s="209"/>
    </row>
    <row r="523" spans="1:19" s="13" customFormat="1" ht="24">
      <c r="A523" s="111" t="s">
        <v>529</v>
      </c>
      <c r="B523" s="128"/>
      <c r="C523" s="13">
        <v>0</v>
      </c>
      <c r="E523" s="13">
        <v>0</v>
      </c>
      <c r="G523" s="13">
        <v>0</v>
      </c>
      <c r="I523" s="13">
        <f>E523+G523</f>
        <v>0</v>
      </c>
      <c r="K523" s="13">
        <v>3611</v>
      </c>
      <c r="M523" s="13">
        <v>7633931102</v>
      </c>
      <c r="O523" s="13">
        <v>-89523769</v>
      </c>
      <c r="Q523" s="13">
        <f>M523+O523</f>
        <v>7544407333</v>
      </c>
      <c r="R523" s="111"/>
      <c r="S523" s="209"/>
    </row>
    <row r="524" spans="1:19" s="13" customFormat="1" ht="24">
      <c r="A524" s="111" t="s">
        <v>704</v>
      </c>
      <c r="B524" s="128"/>
      <c r="C524" s="13">
        <v>0</v>
      </c>
      <c r="E524" s="13">
        <v>0</v>
      </c>
      <c r="G524" s="13">
        <v>0</v>
      </c>
      <c r="I524" s="13">
        <f>E524+G524</f>
        <v>0</v>
      </c>
      <c r="K524" s="13">
        <v>1176</v>
      </c>
      <c r="M524" s="13">
        <v>4776712103</v>
      </c>
      <c r="O524" s="13">
        <v>-49514160</v>
      </c>
      <c r="Q524" s="13">
        <f>M524+O524</f>
        <v>4727197943</v>
      </c>
      <c r="R524" s="111"/>
      <c r="S524" s="209"/>
    </row>
    <row r="525" spans="1:19" s="13" customFormat="1" ht="24">
      <c r="A525" s="111" t="s">
        <v>517</v>
      </c>
      <c r="B525" s="128"/>
      <c r="C525" s="13">
        <v>0</v>
      </c>
      <c r="E525" s="13">
        <v>0</v>
      </c>
      <c r="G525" s="13">
        <v>0</v>
      </c>
      <c r="I525" s="13">
        <f t="shared" si="16"/>
        <v>0</v>
      </c>
      <c r="K525" s="13">
        <v>23080</v>
      </c>
      <c r="M525" s="13">
        <v>15557629088</v>
      </c>
      <c r="O525" s="13">
        <v>-140469285</v>
      </c>
      <c r="Q525" s="13">
        <f>M525+O525</f>
        <v>15417159803</v>
      </c>
      <c r="R525" s="111"/>
      <c r="S525" s="209"/>
    </row>
    <row r="526" spans="1:19" s="13" customFormat="1" ht="22.5" thickBot="1">
      <c r="A526" s="41" t="s">
        <v>2</v>
      </c>
      <c r="B526" s="41"/>
      <c r="C526" s="41"/>
      <c r="D526" s="1"/>
      <c r="E526" s="47">
        <f>SUM(E7:E525)</f>
        <v>883718204888</v>
      </c>
      <c r="G526" s="47">
        <f>SUM(G7:G525)</f>
        <v>-771748583317</v>
      </c>
      <c r="I526" s="47">
        <f>SUM(I7:I525)</f>
        <v>111969621571</v>
      </c>
      <c r="J526" s="45"/>
      <c r="K526" s="103"/>
      <c r="L526" s="263"/>
      <c r="M526" s="47">
        <f>SUM(M7:M525)</f>
        <v>3029191704266</v>
      </c>
      <c r="O526" s="47">
        <f>SUM(O7:O525)</f>
        <v>-2857914327825</v>
      </c>
      <c r="Q526" s="47">
        <f>SUM(Q7:Q525)</f>
        <v>171277376441</v>
      </c>
      <c r="R526" s="111"/>
      <c r="S526" s="111"/>
    </row>
    <row r="527" spans="1:19" s="13" customFormat="1" ht="23.25" thickTop="1">
      <c r="A527" s="1"/>
      <c r="B527" s="1"/>
      <c r="C527" s="1"/>
      <c r="D527" s="1"/>
      <c r="E527" s="37"/>
      <c r="F527" s="1"/>
      <c r="G527" s="37"/>
      <c r="H527" s="37"/>
      <c r="I527" s="37"/>
      <c r="J527" s="1"/>
      <c r="K527" s="1"/>
      <c r="L527" s="1"/>
      <c r="M527" s="39"/>
      <c r="N527" s="1"/>
      <c r="O527" s="39"/>
      <c r="P527" s="1"/>
      <c r="Q527" s="39"/>
      <c r="R527" s="111"/>
      <c r="S527" s="111"/>
    </row>
    <row r="528" spans="1:19" s="13" customFormat="1" ht="22.5">
      <c r="A528" s="125"/>
      <c r="B528" s="1"/>
      <c r="C528" s="125"/>
      <c r="D528" s="1"/>
      <c r="E528" s="37"/>
      <c r="F528" s="1"/>
      <c r="G528" s="37"/>
      <c r="H528" s="1"/>
      <c r="I528" s="37"/>
      <c r="J528" s="1"/>
      <c r="K528" s="1"/>
      <c r="L528" s="1"/>
      <c r="M528" s="37"/>
      <c r="N528" s="1"/>
      <c r="O528" s="37"/>
      <c r="P528" s="1"/>
      <c r="Q528" s="37"/>
      <c r="R528" s="111"/>
      <c r="S528" s="111"/>
    </row>
    <row r="529" spans="1:22" s="13" customFormat="1" ht="21.75">
      <c r="A529" s="121"/>
      <c r="B529" s="115"/>
      <c r="C529" s="121"/>
      <c r="D529" s="115"/>
      <c r="E529" s="34"/>
      <c r="F529" s="34"/>
      <c r="G529" s="34"/>
      <c r="H529" s="34"/>
      <c r="I529" s="2"/>
      <c r="J529" s="2"/>
      <c r="K529" s="45"/>
      <c r="L529" s="2"/>
      <c r="M529" s="2"/>
      <c r="N529" s="2"/>
      <c r="O529" s="2"/>
      <c r="P529" s="2"/>
      <c r="Q529" s="2"/>
      <c r="R529" s="111"/>
      <c r="S529" s="111"/>
    </row>
    <row r="530" spans="1:22" s="13" customFormat="1" ht="21.75">
      <c r="A530" s="267"/>
      <c r="B530" s="268"/>
      <c r="C530" s="268"/>
      <c r="D530" s="268"/>
      <c r="E530" s="268"/>
      <c r="F530" s="268"/>
      <c r="G530" s="268"/>
      <c r="H530" s="268"/>
      <c r="I530" s="268"/>
      <c r="J530" s="268"/>
      <c r="K530" s="268"/>
      <c r="L530" s="268"/>
      <c r="M530" s="268"/>
      <c r="N530" s="268"/>
      <c r="O530" s="268"/>
      <c r="P530" s="268"/>
      <c r="Q530" s="269"/>
      <c r="S530" s="111"/>
    </row>
    <row r="531" spans="1:22" s="13" customFormat="1" ht="21.75">
      <c r="A531" s="129"/>
      <c r="B531" s="129"/>
      <c r="C531" s="129"/>
      <c r="D531" s="129"/>
      <c r="E531" s="129"/>
      <c r="F531" s="129"/>
      <c r="G531" s="129"/>
      <c r="H531" s="129"/>
      <c r="I531" s="129"/>
      <c r="J531" s="129"/>
      <c r="K531" s="129"/>
      <c r="L531" s="129"/>
      <c r="M531" s="129"/>
      <c r="N531" s="129"/>
      <c r="O531" s="129"/>
      <c r="P531" s="129"/>
      <c r="Q531" s="129"/>
      <c r="S531" s="111"/>
    </row>
    <row r="532" spans="1:22" ht="24">
      <c r="A532" s="13"/>
      <c r="B532" s="13"/>
      <c r="C532" s="13"/>
      <c r="D532" s="13"/>
      <c r="E532" s="26"/>
      <c r="F532" s="26"/>
      <c r="G532" s="26"/>
      <c r="H532" s="26"/>
      <c r="I532" s="251"/>
      <c r="J532" s="26"/>
      <c r="K532" s="26"/>
      <c r="L532" s="26"/>
      <c r="M532" s="26"/>
      <c r="N532" s="26"/>
      <c r="O532" s="26"/>
      <c r="P532" s="26"/>
      <c r="Q532" s="251"/>
      <c r="R532" s="137"/>
      <c r="S532" s="209"/>
      <c r="T532" s="220"/>
      <c r="U532" s="114"/>
    </row>
    <row r="533" spans="1:22" ht="24">
      <c r="A533" s="13"/>
      <c r="B533" s="13"/>
      <c r="C533" s="13"/>
      <c r="D533" s="13"/>
      <c r="E533" s="26"/>
      <c r="F533" s="26"/>
      <c r="G533" s="26"/>
      <c r="H533" s="26"/>
      <c r="I533" s="214"/>
      <c r="J533" s="26"/>
      <c r="K533" s="26"/>
      <c r="L533" s="26"/>
      <c r="M533" s="26"/>
      <c r="N533" s="26"/>
      <c r="O533" s="26"/>
      <c r="P533" s="26"/>
      <c r="R533" s="137"/>
      <c r="S533" s="209"/>
      <c r="T533" s="220"/>
    </row>
    <row r="534" spans="1:22" ht="24">
      <c r="A534" s="13"/>
      <c r="B534" s="13"/>
      <c r="C534" s="13"/>
      <c r="D534" s="13"/>
      <c r="E534" s="26"/>
      <c r="F534" s="26"/>
      <c r="G534" s="26"/>
      <c r="H534" s="26"/>
      <c r="I534" s="214"/>
      <c r="J534" s="26"/>
      <c r="K534" s="26"/>
      <c r="L534" s="26"/>
      <c r="M534" s="66"/>
      <c r="N534" s="26"/>
      <c r="O534" s="26"/>
      <c r="P534" s="26"/>
      <c r="R534" s="137"/>
      <c r="S534" s="209"/>
      <c r="T534" s="220"/>
      <c r="U534" s="114"/>
    </row>
    <row r="535" spans="1:22" ht="24">
      <c r="A535" s="13"/>
      <c r="B535" s="13"/>
      <c r="C535" s="13"/>
      <c r="D535" s="13"/>
      <c r="E535" s="26"/>
      <c r="F535" s="26"/>
      <c r="G535" s="26"/>
      <c r="H535" s="26"/>
      <c r="I535" s="214"/>
      <c r="J535" s="26"/>
      <c r="K535" s="26"/>
      <c r="L535" s="26"/>
      <c r="M535" s="26"/>
      <c r="N535" s="26"/>
      <c r="O535" s="26"/>
      <c r="P535" s="26"/>
      <c r="Q535" s="251"/>
      <c r="R535" s="137"/>
      <c r="S535" s="209"/>
      <c r="T535" s="138"/>
    </row>
    <row r="536" spans="1:22" ht="24">
      <c r="A536" s="13"/>
      <c r="B536" s="13"/>
      <c r="C536" s="13"/>
      <c r="D536" s="13"/>
      <c r="E536" s="26"/>
      <c r="F536" s="26"/>
      <c r="G536" s="26"/>
      <c r="H536" s="26"/>
      <c r="I536" s="214"/>
      <c r="J536" s="26"/>
      <c r="K536" s="26"/>
      <c r="L536" s="26"/>
      <c r="M536" s="26"/>
      <c r="N536" s="26"/>
      <c r="O536" s="26"/>
      <c r="P536" s="26"/>
      <c r="Q536" s="251"/>
      <c r="R536" s="137"/>
      <c r="S536" s="209"/>
      <c r="T536" s="137"/>
      <c r="U536" s="114"/>
    </row>
    <row r="537" spans="1:22" ht="24">
      <c r="A537" s="13"/>
      <c r="B537" s="13"/>
      <c r="C537" s="13"/>
      <c r="D537" s="13"/>
      <c r="E537" s="26"/>
      <c r="F537" s="26"/>
      <c r="G537" s="26"/>
      <c r="H537" s="26"/>
      <c r="I537" s="214"/>
      <c r="J537" s="26"/>
      <c r="K537" s="26"/>
      <c r="L537" s="26"/>
      <c r="M537" s="66"/>
      <c r="N537" s="26"/>
      <c r="O537" s="26"/>
      <c r="P537" s="26"/>
      <c r="Q537" s="251"/>
      <c r="R537" s="137"/>
      <c r="S537" s="209"/>
      <c r="T537" s="137"/>
      <c r="U537" s="114"/>
      <c r="V537" s="114"/>
    </row>
    <row r="538" spans="1:22" ht="24">
      <c r="A538" s="13"/>
      <c r="B538" s="13"/>
      <c r="C538" s="13"/>
      <c r="D538" s="13"/>
      <c r="E538" s="26"/>
      <c r="F538" s="26"/>
      <c r="G538" s="26"/>
      <c r="H538" s="26"/>
      <c r="I538" s="214"/>
      <c r="J538" s="26"/>
      <c r="K538" s="26"/>
      <c r="L538" s="26"/>
      <c r="M538" s="66"/>
      <c r="N538" s="26"/>
      <c r="O538" s="26"/>
      <c r="P538" s="26"/>
      <c r="Q538" s="245"/>
      <c r="R538" s="137"/>
      <c r="S538" s="209"/>
      <c r="T538" s="220"/>
    </row>
    <row r="539" spans="1:22" ht="24">
      <c r="A539" s="13"/>
      <c r="B539" s="13"/>
      <c r="C539" s="13"/>
      <c r="D539" s="13"/>
      <c r="E539" s="26"/>
      <c r="F539" s="26"/>
      <c r="G539" s="26"/>
      <c r="H539" s="26"/>
      <c r="I539" s="26"/>
      <c r="J539" s="26"/>
      <c r="K539" s="26"/>
      <c r="L539" s="26"/>
      <c r="M539" s="66"/>
      <c r="N539" s="26"/>
      <c r="O539" s="26"/>
      <c r="P539" s="26"/>
      <c r="Q539" s="26"/>
      <c r="R539" s="137"/>
      <c r="S539" s="209"/>
      <c r="T539" s="138"/>
      <c r="U539" s="138"/>
    </row>
    <row r="540" spans="1:22" ht="24">
      <c r="A540" s="13"/>
      <c r="B540" s="13"/>
      <c r="C540" s="13"/>
      <c r="D540" s="13"/>
      <c r="E540" s="26"/>
      <c r="F540" s="26"/>
      <c r="G540" s="26"/>
      <c r="H540" s="26"/>
      <c r="I540" s="26"/>
      <c r="J540" s="26"/>
      <c r="K540" s="26"/>
      <c r="L540" s="26"/>
      <c r="M540" s="66"/>
      <c r="N540" s="26"/>
      <c r="O540" s="26"/>
      <c r="P540" s="26"/>
      <c r="Q540" s="26"/>
      <c r="R540" s="137"/>
      <c r="S540" s="209"/>
      <c r="T540" s="138"/>
    </row>
    <row r="541" spans="1:22" ht="24.75">
      <c r="A541" s="13"/>
      <c r="B541" s="13"/>
      <c r="C541" s="13"/>
      <c r="D541" s="13"/>
      <c r="E541" s="26"/>
      <c r="F541" s="26"/>
      <c r="G541" s="26"/>
      <c r="H541" s="26"/>
      <c r="I541" s="89"/>
      <c r="J541" s="26"/>
      <c r="K541" s="26"/>
      <c r="L541" s="26"/>
      <c r="M541" s="66"/>
      <c r="N541" s="26"/>
      <c r="O541" s="26"/>
      <c r="P541" s="26"/>
      <c r="Q541" s="26"/>
      <c r="R541" s="137"/>
      <c r="S541" s="209"/>
      <c r="T541" s="137"/>
    </row>
    <row r="542" spans="1:22" ht="24">
      <c r="A542" s="13"/>
      <c r="B542" s="13"/>
      <c r="C542" s="13"/>
      <c r="D542" s="13"/>
      <c r="E542" s="26"/>
      <c r="F542" s="26"/>
      <c r="G542" s="26"/>
      <c r="H542" s="26"/>
      <c r="I542" s="26"/>
      <c r="J542" s="26"/>
      <c r="K542" s="262"/>
      <c r="L542" s="17"/>
      <c r="M542" s="239"/>
      <c r="N542" s="17"/>
      <c r="O542" s="17"/>
      <c r="P542" s="26"/>
      <c r="Q542" s="26"/>
      <c r="R542" s="137"/>
      <c r="S542" s="209"/>
      <c r="T542" s="137"/>
    </row>
    <row r="543" spans="1:22" ht="24">
      <c r="E543" s="17"/>
      <c r="F543" s="17"/>
      <c r="G543" s="17"/>
      <c r="H543" s="17"/>
      <c r="I543" s="210"/>
      <c r="J543" s="210"/>
      <c r="K543" s="262"/>
      <c r="L543" s="17"/>
      <c r="M543" s="17"/>
      <c r="N543" s="17"/>
      <c r="O543" s="17"/>
      <c r="P543" s="210"/>
      <c r="Q543" s="210"/>
      <c r="R543" s="137"/>
      <c r="S543" s="209"/>
      <c r="T543" s="137"/>
      <c r="U543" s="114"/>
    </row>
    <row r="544" spans="1:22" ht="24">
      <c r="E544" s="17"/>
      <c r="F544" s="17"/>
      <c r="G544" s="17"/>
      <c r="H544" s="17"/>
      <c r="I544" s="210"/>
      <c r="J544" s="210"/>
      <c r="K544" s="262"/>
      <c r="L544" s="17"/>
      <c r="M544" s="17"/>
      <c r="N544" s="17"/>
      <c r="O544" s="17"/>
      <c r="P544" s="210"/>
      <c r="Q544" s="210"/>
      <c r="R544" s="137"/>
      <c r="S544" s="209"/>
      <c r="T544" s="220"/>
    </row>
    <row r="545" spans="5:21" ht="24">
      <c r="E545" s="17"/>
      <c r="F545" s="17"/>
      <c r="G545" s="17"/>
      <c r="H545" s="17"/>
      <c r="I545" s="210"/>
      <c r="J545" s="210"/>
      <c r="P545" s="210"/>
      <c r="Q545" s="210"/>
      <c r="R545" s="137"/>
      <c r="S545" s="209"/>
      <c r="T545" s="137"/>
      <c r="U545" s="114"/>
    </row>
    <row r="546" spans="5:21" ht="24">
      <c r="E546" s="17"/>
      <c r="F546" s="17"/>
      <c r="G546" s="17"/>
      <c r="H546" s="17"/>
      <c r="I546" s="210"/>
      <c r="J546" s="210"/>
      <c r="K546" s="222"/>
      <c r="L546" s="210"/>
      <c r="M546" s="210"/>
      <c r="N546" s="210"/>
      <c r="O546" s="210"/>
      <c r="P546" s="210"/>
      <c r="Q546" s="210"/>
      <c r="R546" s="137"/>
      <c r="S546" s="209"/>
      <c r="T546" s="137"/>
    </row>
    <row r="547" spans="5:21" ht="24">
      <c r="E547" s="17"/>
      <c r="F547" s="17"/>
      <c r="G547" s="17"/>
      <c r="H547" s="17"/>
      <c r="I547" s="210"/>
      <c r="J547" s="210"/>
      <c r="K547" s="222"/>
      <c r="L547" s="210"/>
      <c r="M547" s="210"/>
      <c r="N547" s="210"/>
      <c r="O547" s="210"/>
      <c r="P547" s="210"/>
      <c r="Q547" s="210"/>
      <c r="R547" s="137"/>
      <c r="S547" s="209"/>
      <c r="T547" s="137"/>
      <c r="U547" s="114"/>
    </row>
    <row r="548" spans="5:21" ht="24">
      <c r="E548" s="17"/>
      <c r="F548" s="17"/>
      <c r="G548" s="17"/>
      <c r="H548" s="17"/>
      <c r="I548" s="210"/>
      <c r="J548" s="210"/>
      <c r="K548" s="222"/>
      <c r="L548" s="210"/>
      <c r="M548" s="210"/>
      <c r="N548" s="210"/>
      <c r="O548" s="210"/>
      <c r="P548" s="210"/>
      <c r="Q548" s="210"/>
      <c r="R548" s="137"/>
      <c r="S548" s="209"/>
      <c r="T548" s="220"/>
    </row>
    <row r="549" spans="5:21" ht="24">
      <c r="E549" s="17"/>
      <c r="F549" s="17"/>
      <c r="G549" s="17"/>
      <c r="H549" s="17"/>
      <c r="I549" s="210"/>
      <c r="J549" s="210"/>
      <c r="K549" s="222"/>
      <c r="L549" s="210"/>
      <c r="M549" s="210"/>
      <c r="N549" s="210"/>
      <c r="O549" s="210"/>
      <c r="P549" s="210"/>
      <c r="Q549" s="210"/>
      <c r="R549" s="137"/>
      <c r="S549" s="209"/>
      <c r="T549" s="137"/>
      <c r="U549" s="114"/>
    </row>
    <row r="550" spans="5:21" ht="24">
      <c r="E550" s="17"/>
      <c r="F550" s="17"/>
      <c r="G550" s="17"/>
      <c r="H550" s="17"/>
      <c r="I550" s="210"/>
      <c r="J550" s="210"/>
      <c r="K550" s="222"/>
      <c r="L550" s="210"/>
      <c r="M550" s="210"/>
      <c r="N550" s="210"/>
      <c r="O550" s="210"/>
      <c r="P550" s="210"/>
      <c r="Q550" s="210"/>
      <c r="R550" s="137"/>
      <c r="S550" s="209"/>
      <c r="T550" s="137"/>
      <c r="U550" s="114"/>
    </row>
    <row r="551" spans="5:21" ht="24">
      <c r="E551" s="17"/>
      <c r="F551" s="17"/>
      <c r="G551" s="17"/>
      <c r="H551" s="17"/>
      <c r="I551" s="210"/>
      <c r="J551" s="210"/>
      <c r="K551" s="222"/>
      <c r="L551" s="210"/>
      <c r="M551" s="210"/>
      <c r="N551" s="210"/>
      <c r="O551" s="210"/>
      <c r="P551" s="210"/>
      <c r="Q551" s="210"/>
      <c r="R551" s="137"/>
      <c r="S551" s="209"/>
      <c r="T551" s="220"/>
    </row>
    <row r="552" spans="5:21" ht="24">
      <c r="E552" s="17"/>
      <c r="F552" s="17"/>
      <c r="G552" s="17"/>
      <c r="H552" s="17"/>
      <c r="I552" s="210"/>
      <c r="J552" s="210"/>
      <c r="K552" s="222"/>
      <c r="L552" s="210"/>
      <c r="M552" s="210"/>
      <c r="N552" s="210"/>
      <c r="O552" s="210"/>
      <c r="P552" s="210"/>
      <c r="Q552" s="210"/>
      <c r="R552" s="137"/>
      <c r="S552" s="209"/>
      <c r="T552" s="261"/>
      <c r="U552" s="261"/>
    </row>
    <row r="553" spans="5:21">
      <c r="S553" s="111"/>
      <c r="T553" s="125"/>
    </row>
    <row r="554" spans="5:21">
      <c r="S554" s="111"/>
    </row>
    <row r="555" spans="5:21">
      <c r="S555" s="111"/>
    </row>
    <row r="556" spans="5:21">
      <c r="S556" s="111"/>
    </row>
    <row r="557" spans="5:21">
      <c r="S557" s="111"/>
    </row>
    <row r="558" spans="5:21">
      <c r="S558" s="111"/>
    </row>
    <row r="559" spans="5:21">
      <c r="S559" s="111"/>
    </row>
    <row r="560" spans="5:21">
      <c r="S560" s="111"/>
    </row>
    <row r="561" spans="19:19">
      <c r="S561" s="111"/>
    </row>
    <row r="562" spans="19:19">
      <c r="S562" s="111"/>
    </row>
    <row r="563" spans="19:19">
      <c r="S563" s="111"/>
    </row>
    <row r="564" spans="19:19">
      <c r="S564" s="111"/>
    </row>
    <row r="565" spans="19:19">
      <c r="S565" s="111"/>
    </row>
    <row r="566" spans="19:19">
      <c r="S566" s="111"/>
    </row>
    <row r="567" spans="19:19">
      <c r="S567" s="111"/>
    </row>
    <row r="568" spans="19:19">
      <c r="S568" s="111"/>
    </row>
    <row r="569" spans="19:19">
      <c r="S569" s="111"/>
    </row>
    <row r="570" spans="19:19">
      <c r="S570" s="111"/>
    </row>
    <row r="571" spans="19:19">
      <c r="S571" s="111"/>
    </row>
    <row r="572" spans="19:19">
      <c r="S572" s="111"/>
    </row>
    <row r="573" spans="19:19">
      <c r="S573" s="111"/>
    </row>
    <row r="574" spans="19:19">
      <c r="S574" s="111"/>
    </row>
    <row r="575" spans="19:19">
      <c r="S575" s="111"/>
    </row>
  </sheetData>
  <autoFilter ref="A6:Q526" xr:uid="{00000000-0009-0000-0000-000007000000}">
    <sortState xmlns:xlrd2="http://schemas.microsoft.com/office/spreadsheetml/2017/richdata2" ref="A7:Q64">
      <sortCondition ref="A6"/>
    </sortState>
  </autoFilter>
  <mergeCells count="8">
    <mergeCell ref="A1:Q1"/>
    <mergeCell ref="A2:Q2"/>
    <mergeCell ref="A3:Q3"/>
    <mergeCell ref="A530:Q530"/>
    <mergeCell ref="C5:I5"/>
    <mergeCell ref="K5:Q5"/>
    <mergeCell ref="A4:I4"/>
    <mergeCell ref="J4:Q4"/>
  </mergeCells>
  <printOptions horizontalCentered="1"/>
  <pageMargins left="0.25" right="0.25" top="0.75" bottom="0.75" header="0.3" footer="0.3"/>
  <pageSetup paperSize="9" scale="65" fitToHeight="0" orientation="landscape" r:id="rId1"/>
  <rowBreaks count="7" manualBreakCount="7">
    <brk id="34" max="16" man="1"/>
    <brk id="66" max="16" man="1"/>
    <brk id="99" max="16" man="1"/>
    <brk id="131" max="16" man="1"/>
    <brk id="227" max="16" man="1"/>
    <brk id="387" max="16" man="1"/>
    <brk id="419"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CB34-F618-4DAE-BB6E-C4DCB5B42031}">
  <sheetPr>
    <tabColor rgb="FF00B050"/>
    <pageSetUpPr fitToPage="1"/>
  </sheetPr>
  <dimension ref="A1:AC38"/>
  <sheetViews>
    <sheetView rightToLeft="1" view="pageBreakPreview" topLeftCell="A4" zoomScale="55" zoomScaleNormal="10" zoomScaleSheetLayoutView="55" zoomScalePageLayoutView="55" workbookViewId="0">
      <selection activeCell="W22" sqref="W22"/>
    </sheetView>
  </sheetViews>
  <sheetFormatPr defaultColWidth="9.140625" defaultRowHeight="30.75"/>
  <cols>
    <col min="1" max="1" width="44.28515625" style="353" bestFit="1" customWidth="1"/>
    <col min="2" max="2" width="1.85546875" style="353" customWidth="1"/>
    <col min="3" max="3" width="21.7109375" style="4" bestFit="1" customWidth="1"/>
    <col min="4" max="4" width="1.140625" style="4" customWidth="1"/>
    <col min="5" max="5" width="27.7109375" style="4" bestFit="1" customWidth="1"/>
    <col min="6" max="6" width="1.140625" style="4" customWidth="1"/>
    <col min="7" max="7" width="27.7109375" style="4" bestFit="1" customWidth="1"/>
    <col min="8" max="8" width="1.5703125" style="4" customWidth="1"/>
    <col min="9" max="9" width="19.42578125" style="4" bestFit="1" customWidth="1"/>
    <col min="10" max="10" width="28" style="4" bestFit="1" customWidth="1"/>
    <col min="11" max="11" width="1.42578125" style="4" customWidth="1"/>
    <col min="12" max="12" width="19.42578125" style="4" bestFit="1" customWidth="1"/>
    <col min="13" max="13" width="27.42578125" style="4" bestFit="1" customWidth="1"/>
    <col min="14" max="14" width="1.140625" style="4" customWidth="1"/>
    <col min="15" max="15" width="20.7109375" style="4" bestFit="1" customWidth="1"/>
    <col min="16" max="16" width="1.42578125" style="4" customWidth="1"/>
    <col min="17" max="17" width="14" style="4" bestFit="1" customWidth="1"/>
    <col min="18" max="18" width="1.5703125" style="4" customWidth="1"/>
    <col min="19" max="19" width="29.42578125" style="4" bestFit="1" customWidth="1"/>
    <col min="20" max="20" width="1.85546875" style="4" customWidth="1"/>
    <col min="21" max="21" width="29.42578125" style="4" bestFit="1" customWidth="1"/>
    <col min="22" max="22" width="1.5703125" style="353" customWidth="1"/>
    <col min="23" max="23" width="16" style="8" bestFit="1" customWidth="1"/>
    <col min="24" max="24" width="28.5703125" style="353" customWidth="1"/>
    <col min="25" max="25" width="26.85546875" style="353" bestFit="1" customWidth="1"/>
    <col min="26" max="27" width="9.140625" style="353"/>
    <col min="28" max="28" width="17.140625" style="353" bestFit="1" customWidth="1"/>
    <col min="29" max="16384" width="9.140625" style="353"/>
  </cols>
  <sheetData>
    <row r="1" spans="1:29" ht="31.5">
      <c r="A1" s="352" t="s">
        <v>68</v>
      </c>
      <c r="B1" s="352"/>
      <c r="C1" s="352"/>
      <c r="D1" s="352"/>
      <c r="E1" s="352"/>
      <c r="F1" s="352"/>
      <c r="G1" s="352"/>
      <c r="H1" s="352"/>
      <c r="I1" s="352"/>
      <c r="J1" s="352"/>
      <c r="K1" s="352"/>
      <c r="L1" s="352"/>
      <c r="M1" s="352"/>
      <c r="N1" s="352"/>
      <c r="O1" s="352"/>
      <c r="P1" s="352"/>
      <c r="Q1" s="352"/>
      <c r="R1" s="352"/>
      <c r="S1" s="352"/>
      <c r="T1" s="352"/>
      <c r="U1" s="352"/>
      <c r="V1" s="352"/>
      <c r="W1" s="352"/>
    </row>
    <row r="2" spans="1:29" ht="31.5">
      <c r="A2" s="352" t="s">
        <v>39</v>
      </c>
      <c r="B2" s="352"/>
      <c r="C2" s="352"/>
      <c r="D2" s="352"/>
      <c r="E2" s="352"/>
      <c r="F2" s="352"/>
      <c r="G2" s="352"/>
      <c r="H2" s="352"/>
      <c r="I2" s="352"/>
      <c r="J2" s="352"/>
      <c r="K2" s="352"/>
      <c r="L2" s="352"/>
      <c r="M2" s="352"/>
      <c r="N2" s="352"/>
      <c r="O2" s="352"/>
      <c r="P2" s="352"/>
      <c r="Q2" s="352"/>
      <c r="R2" s="352"/>
      <c r="S2" s="352"/>
      <c r="T2" s="352"/>
      <c r="U2" s="352"/>
      <c r="V2" s="352"/>
      <c r="W2" s="352"/>
    </row>
    <row r="3" spans="1:29" ht="31.5">
      <c r="A3" s="352" t="s">
        <v>543</v>
      </c>
      <c r="B3" s="352"/>
      <c r="C3" s="352"/>
      <c r="D3" s="352"/>
      <c r="E3" s="352"/>
      <c r="F3" s="352"/>
      <c r="G3" s="352"/>
      <c r="H3" s="352"/>
      <c r="I3" s="352"/>
      <c r="J3" s="352"/>
      <c r="K3" s="352"/>
      <c r="L3" s="352"/>
      <c r="M3" s="352"/>
      <c r="N3" s="352"/>
      <c r="O3" s="352"/>
      <c r="P3" s="352"/>
      <c r="Q3" s="352"/>
      <c r="R3" s="352"/>
      <c r="S3" s="352"/>
      <c r="T3" s="352"/>
      <c r="U3" s="352"/>
      <c r="V3" s="352"/>
      <c r="W3" s="352"/>
    </row>
    <row r="4" spans="1:29" ht="31.5">
      <c r="A4" s="354" t="s">
        <v>18</v>
      </c>
      <c r="B4" s="354"/>
      <c r="C4" s="354"/>
      <c r="D4" s="354"/>
      <c r="E4" s="354"/>
      <c r="F4" s="354"/>
      <c r="G4" s="354"/>
      <c r="H4" s="354"/>
      <c r="I4" s="354"/>
      <c r="J4" s="354"/>
      <c r="K4" s="354"/>
      <c r="L4" s="354"/>
      <c r="M4" s="354"/>
      <c r="N4" s="354"/>
      <c r="O4" s="354"/>
      <c r="P4" s="354"/>
      <c r="Q4" s="354"/>
      <c r="R4" s="354"/>
      <c r="S4" s="354"/>
      <c r="T4" s="354"/>
      <c r="U4" s="354"/>
      <c r="V4" s="354"/>
      <c r="W4" s="354"/>
    </row>
    <row r="5" spans="1:29" ht="31.5">
      <c r="A5" s="354" t="s">
        <v>19</v>
      </c>
      <c r="B5" s="354"/>
      <c r="C5" s="354"/>
      <c r="D5" s="354"/>
      <c r="E5" s="354"/>
      <c r="F5" s="354"/>
      <c r="G5" s="354"/>
      <c r="H5" s="354"/>
      <c r="I5" s="354"/>
      <c r="J5" s="354"/>
      <c r="K5" s="354"/>
      <c r="L5" s="354"/>
      <c r="M5" s="354"/>
      <c r="N5" s="354"/>
      <c r="O5" s="354"/>
      <c r="P5" s="354"/>
      <c r="Q5" s="354"/>
      <c r="R5" s="354"/>
      <c r="S5" s="354"/>
      <c r="T5" s="354"/>
      <c r="U5" s="354"/>
      <c r="V5" s="354"/>
      <c r="W5" s="354"/>
    </row>
    <row r="7" spans="1:29" ht="36.75" customHeight="1" thickBot="1">
      <c r="A7" s="355"/>
      <c r="B7" s="356"/>
      <c r="C7" s="278" t="s">
        <v>540</v>
      </c>
      <c r="D7" s="278"/>
      <c r="E7" s="278"/>
      <c r="F7" s="278"/>
      <c r="G7" s="278"/>
      <c r="H7" s="5"/>
      <c r="I7" s="279" t="s">
        <v>7</v>
      </c>
      <c r="J7" s="279"/>
      <c r="K7" s="279"/>
      <c r="L7" s="279"/>
      <c r="M7" s="279"/>
      <c r="O7" s="357" t="s">
        <v>544</v>
      </c>
      <c r="P7" s="357"/>
      <c r="Q7" s="357"/>
      <c r="R7" s="357"/>
      <c r="S7" s="357"/>
      <c r="T7" s="357"/>
      <c r="U7" s="357"/>
      <c r="V7" s="357"/>
      <c r="W7" s="357"/>
    </row>
    <row r="8" spans="1:29" ht="29.25" customHeight="1">
      <c r="A8" s="358" t="s">
        <v>1</v>
      </c>
      <c r="B8" s="359"/>
      <c r="C8" s="283" t="s">
        <v>3</v>
      </c>
      <c r="D8" s="274"/>
      <c r="E8" s="283" t="s">
        <v>0</v>
      </c>
      <c r="F8" s="274"/>
      <c r="G8" s="274" t="s">
        <v>14</v>
      </c>
      <c r="H8" s="38"/>
      <c r="I8" s="288" t="s">
        <v>4</v>
      </c>
      <c r="J8" s="288"/>
      <c r="K8" s="6"/>
      <c r="L8" s="288" t="s">
        <v>5</v>
      </c>
      <c r="M8" s="288"/>
      <c r="O8" s="283" t="s">
        <v>3</v>
      </c>
      <c r="P8" s="285"/>
      <c r="Q8" s="274" t="s">
        <v>25</v>
      </c>
      <c r="R8" s="96"/>
      <c r="S8" s="283" t="s">
        <v>0</v>
      </c>
      <c r="T8" s="285"/>
      <c r="U8" s="274" t="s">
        <v>14</v>
      </c>
      <c r="V8" s="360"/>
      <c r="W8" s="286" t="s">
        <v>15</v>
      </c>
    </row>
    <row r="9" spans="1:29" ht="49.5" customHeight="1" thickBot="1">
      <c r="A9" s="361"/>
      <c r="B9" s="359"/>
      <c r="C9" s="284"/>
      <c r="D9" s="285"/>
      <c r="E9" s="284"/>
      <c r="F9" s="285"/>
      <c r="G9" s="275"/>
      <c r="H9" s="38"/>
      <c r="I9" s="74" t="s">
        <v>3</v>
      </c>
      <c r="J9" s="74" t="s">
        <v>0</v>
      </c>
      <c r="K9" s="6"/>
      <c r="L9" s="74" t="s">
        <v>3</v>
      </c>
      <c r="M9" s="74" t="s">
        <v>38</v>
      </c>
      <c r="O9" s="284"/>
      <c r="P9" s="285"/>
      <c r="Q9" s="275"/>
      <c r="R9" s="96"/>
      <c r="S9" s="284"/>
      <c r="T9" s="285"/>
      <c r="U9" s="275"/>
      <c r="V9" s="360"/>
      <c r="W9" s="287"/>
    </row>
    <row r="10" spans="1:29" ht="28.5" customHeight="1">
      <c r="A10" s="4" t="s">
        <v>219</v>
      </c>
      <c r="C10" s="85">
        <v>1000</v>
      </c>
      <c r="E10" s="4">
        <v>1097213</v>
      </c>
      <c r="G10" s="85">
        <v>1065701</v>
      </c>
      <c r="I10" s="4">
        <v>0</v>
      </c>
      <c r="J10" s="4">
        <v>0</v>
      </c>
      <c r="K10" s="362"/>
      <c r="L10" s="4">
        <v>0</v>
      </c>
      <c r="M10" s="4">
        <v>0</v>
      </c>
      <c r="N10" s="4">
        <v>0</v>
      </c>
      <c r="O10" s="4">
        <v>1000</v>
      </c>
      <c r="Q10" s="86">
        <v>1017</v>
      </c>
      <c r="S10" s="4">
        <v>1097213</v>
      </c>
      <c r="U10" s="85">
        <v>1009141</v>
      </c>
      <c r="V10" s="362"/>
      <c r="W10" s="7">
        <f>U10/درآمدها!$J$6</f>
        <v>6.9239597083501029E-7</v>
      </c>
      <c r="X10" s="363"/>
      <c r="Y10" s="363"/>
      <c r="AC10" s="363"/>
    </row>
    <row r="11" spans="1:29" ht="28.5" customHeight="1">
      <c r="A11" s="4" t="s">
        <v>100</v>
      </c>
      <c r="C11" s="85">
        <v>134580029</v>
      </c>
      <c r="E11" s="4">
        <v>70767966166</v>
      </c>
      <c r="G11" s="85">
        <v>67571101045</v>
      </c>
      <c r="I11" s="4">
        <v>0</v>
      </c>
      <c r="J11" s="4">
        <v>0</v>
      </c>
      <c r="K11" s="362"/>
      <c r="L11" s="4">
        <v>0</v>
      </c>
      <c r="M11" s="4">
        <v>0</v>
      </c>
      <c r="N11" s="4">
        <v>0</v>
      </c>
      <c r="O11" s="4">
        <v>33213029</v>
      </c>
      <c r="Q11" s="86">
        <v>480</v>
      </c>
      <c r="S11" s="4">
        <v>17464838802</v>
      </c>
      <c r="U11" s="85">
        <v>15819020298</v>
      </c>
      <c r="V11" s="362"/>
      <c r="W11" s="7">
        <f>U11/درآمدها!$J$6</f>
        <v>1.0853811228453154E-2</v>
      </c>
      <c r="X11" s="363"/>
      <c r="Y11" s="363"/>
      <c r="AC11" s="363"/>
    </row>
    <row r="12" spans="1:29" ht="28.5" customHeight="1">
      <c r="A12" s="4" t="s">
        <v>95</v>
      </c>
      <c r="C12" s="85">
        <v>79238908</v>
      </c>
      <c r="E12" s="4">
        <v>39278206672</v>
      </c>
      <c r="G12" s="85">
        <v>29485842218</v>
      </c>
      <c r="I12" s="4">
        <v>50000</v>
      </c>
      <c r="J12" s="4">
        <v>18799944</v>
      </c>
      <c r="K12" s="362"/>
      <c r="L12" s="4">
        <v>0</v>
      </c>
      <c r="M12" s="4">
        <v>0</v>
      </c>
      <c r="N12" s="4">
        <v>0</v>
      </c>
      <c r="O12" s="4">
        <v>26068883</v>
      </c>
      <c r="Q12" s="86">
        <v>387</v>
      </c>
      <c r="S12" s="4">
        <v>12920206540</v>
      </c>
      <c r="U12" s="85">
        <v>10010672398</v>
      </c>
      <c r="V12" s="362"/>
      <c r="W12" s="7">
        <f>U12/درآمدها!$J$6</f>
        <v>6.8685636930066766E-3</v>
      </c>
      <c r="X12" s="363"/>
      <c r="Y12" s="363"/>
      <c r="AC12" s="363"/>
    </row>
    <row r="13" spans="1:29" ht="28.5" customHeight="1">
      <c r="A13" s="4" t="s">
        <v>96</v>
      </c>
      <c r="C13" s="85">
        <v>3392000</v>
      </c>
      <c r="E13" s="4">
        <v>17120936807</v>
      </c>
      <c r="G13" s="85">
        <v>20632230422</v>
      </c>
      <c r="I13" s="4">
        <v>646530</v>
      </c>
      <c r="J13" s="4">
        <v>0</v>
      </c>
      <c r="K13" s="362"/>
      <c r="L13" s="4">
        <v>0</v>
      </c>
      <c r="M13" s="4">
        <v>0</v>
      </c>
      <c r="N13" s="4">
        <v>0</v>
      </c>
      <c r="O13" s="4">
        <v>53444</v>
      </c>
      <c r="Q13" s="86">
        <v>5170</v>
      </c>
      <c r="S13" s="4">
        <v>226570397</v>
      </c>
      <c r="U13" s="85">
        <v>274169639</v>
      </c>
      <c r="V13" s="362"/>
      <c r="W13" s="7">
        <f>U13/درآمدها!$J$6</f>
        <v>1.8811439964176393E-4</v>
      </c>
      <c r="X13" s="363"/>
      <c r="Y13" s="363"/>
      <c r="AC13" s="363"/>
    </row>
    <row r="14" spans="1:29" ht="28.5" customHeight="1">
      <c r="A14" s="4" t="s">
        <v>97</v>
      </c>
      <c r="C14" s="85">
        <v>576227</v>
      </c>
      <c r="E14" s="4">
        <v>1642033758</v>
      </c>
      <c r="G14" s="85">
        <v>1352814365</v>
      </c>
      <c r="I14" s="4">
        <v>0</v>
      </c>
      <c r="J14" s="4">
        <v>0</v>
      </c>
      <c r="K14" s="362"/>
      <c r="L14" s="4">
        <v>0</v>
      </c>
      <c r="M14" s="4">
        <v>0</v>
      </c>
      <c r="N14" s="4">
        <v>0</v>
      </c>
      <c r="O14" s="4">
        <v>240910</v>
      </c>
      <c r="Q14" s="86">
        <v>2354</v>
      </c>
      <c r="S14" s="4">
        <v>686504368</v>
      </c>
      <c r="U14" s="85">
        <v>562718442</v>
      </c>
      <c r="V14" s="362"/>
      <c r="W14" s="7">
        <f>U14/درآمدها!$J$6</f>
        <v>3.860946903904949E-4</v>
      </c>
      <c r="X14" s="363"/>
      <c r="Y14" s="363"/>
      <c r="AC14" s="363"/>
    </row>
    <row r="15" spans="1:29" ht="28.5" customHeight="1">
      <c r="A15" s="4" t="s">
        <v>101</v>
      </c>
      <c r="C15" s="85">
        <v>191415756</v>
      </c>
      <c r="E15" s="4">
        <v>113426973348</v>
      </c>
      <c r="G15" s="85">
        <v>89649844964</v>
      </c>
      <c r="I15" s="4">
        <v>0</v>
      </c>
      <c r="J15" s="4">
        <v>0</v>
      </c>
      <c r="K15" s="362"/>
      <c r="L15" s="4">
        <v>0</v>
      </c>
      <c r="M15" s="4">
        <v>0</v>
      </c>
      <c r="N15" s="4">
        <v>0</v>
      </c>
      <c r="O15" s="4">
        <v>140274756</v>
      </c>
      <c r="Q15" s="86">
        <v>451</v>
      </c>
      <c r="S15" s="4">
        <v>83122420759</v>
      </c>
      <c r="U15" s="85">
        <v>62774884895</v>
      </c>
      <c r="V15" s="362"/>
      <c r="W15" s="7">
        <f>U15/درآمدها!$J$6</f>
        <v>4.3071362050426595E-2</v>
      </c>
      <c r="X15" s="363"/>
      <c r="Y15" s="363"/>
      <c r="AC15" s="363"/>
    </row>
    <row r="16" spans="1:29" ht="28.5" customHeight="1">
      <c r="A16" s="4" t="s">
        <v>102</v>
      </c>
      <c r="C16" s="85">
        <v>51512010</v>
      </c>
      <c r="E16" s="4">
        <v>143232949655</v>
      </c>
      <c r="G16" s="85">
        <v>106521205391</v>
      </c>
      <c r="I16" s="4">
        <v>0</v>
      </c>
      <c r="J16" s="4">
        <v>0</v>
      </c>
      <c r="K16" s="362"/>
      <c r="L16" s="4">
        <v>0</v>
      </c>
      <c r="M16" s="4">
        <v>0</v>
      </c>
      <c r="N16" s="4">
        <v>0</v>
      </c>
      <c r="O16" s="4">
        <v>34961310</v>
      </c>
      <c r="Q16" s="86">
        <v>1302</v>
      </c>
      <c r="S16" s="4">
        <v>97212505495</v>
      </c>
      <c r="U16" s="85">
        <v>45167758916</v>
      </c>
      <c r="V16" s="362"/>
      <c r="W16" s="7">
        <f>U16/درآمدها!$J$6</f>
        <v>3.0990688402399179E-2</v>
      </c>
      <c r="X16" s="363"/>
      <c r="Y16" s="363"/>
      <c r="AC16" s="363"/>
    </row>
    <row r="17" spans="1:29" ht="28.5" customHeight="1">
      <c r="A17" s="4" t="s">
        <v>85</v>
      </c>
      <c r="C17" s="85">
        <v>286862515</v>
      </c>
      <c r="E17" s="4">
        <v>256707403359</v>
      </c>
      <c r="G17" s="85">
        <v>247423433894</v>
      </c>
      <c r="I17" s="4">
        <v>0</v>
      </c>
      <c r="J17" s="4">
        <v>0</v>
      </c>
      <c r="K17" s="362"/>
      <c r="L17" s="4">
        <v>0</v>
      </c>
      <c r="M17" s="4">
        <v>0</v>
      </c>
      <c r="N17" s="4">
        <v>0</v>
      </c>
      <c r="O17" s="4">
        <v>89257129</v>
      </c>
      <c r="Q17" s="86">
        <v>935</v>
      </c>
      <c r="S17" s="4">
        <v>79874380998</v>
      </c>
      <c r="U17" s="85">
        <v>82810305255</v>
      </c>
      <c r="V17" s="362"/>
      <c r="W17" s="7">
        <f>U17/درآمدها!$J$6</f>
        <v>5.6818147020267017E-2</v>
      </c>
      <c r="X17" s="363"/>
      <c r="Y17" s="363"/>
      <c r="AC17" s="363"/>
    </row>
    <row r="18" spans="1:29" ht="28.5" customHeight="1">
      <c r="A18" s="4" t="s">
        <v>103</v>
      </c>
      <c r="C18" s="85">
        <v>11803000</v>
      </c>
      <c r="E18" s="4">
        <v>145045904819</v>
      </c>
      <c r="G18" s="85">
        <v>160334032871</v>
      </c>
      <c r="I18" s="4">
        <v>0</v>
      </c>
      <c r="J18" s="4">
        <v>0</v>
      </c>
      <c r="K18" s="362"/>
      <c r="L18" s="4">
        <v>0</v>
      </c>
      <c r="M18" s="4">
        <v>0</v>
      </c>
      <c r="N18" s="4">
        <v>0</v>
      </c>
      <c r="O18" s="4">
        <v>4997000</v>
      </c>
      <c r="Q18" s="86">
        <v>14230</v>
      </c>
      <c r="S18" s="4">
        <v>61407640971</v>
      </c>
      <c r="U18" s="85">
        <v>70557650496</v>
      </c>
      <c r="V18" s="362"/>
      <c r="W18" s="7">
        <f>U18/درآمدها!$J$6</f>
        <v>4.8411305174415928E-2</v>
      </c>
      <c r="X18" s="363"/>
      <c r="Y18" s="363"/>
      <c r="AC18" s="363"/>
    </row>
    <row r="19" spans="1:29" ht="28.5" customHeight="1">
      <c r="A19" s="4" t="s">
        <v>312</v>
      </c>
      <c r="C19" s="85">
        <v>968000</v>
      </c>
      <c r="E19" s="4">
        <v>9966720726</v>
      </c>
      <c r="G19" s="85">
        <v>10008590894</v>
      </c>
      <c r="I19" s="4">
        <v>0</v>
      </c>
      <c r="J19" s="4">
        <v>0</v>
      </c>
      <c r="K19" s="362"/>
      <c r="L19" s="4">
        <v>0</v>
      </c>
      <c r="M19" s="4">
        <v>0</v>
      </c>
      <c r="N19" s="4">
        <v>0</v>
      </c>
      <c r="O19" s="100">
        <v>120000</v>
      </c>
      <c r="P19" s="100"/>
      <c r="Q19" s="101">
        <v>5211</v>
      </c>
      <c r="R19" s="100"/>
      <c r="S19" s="100">
        <v>1235543892</v>
      </c>
      <c r="T19" s="100"/>
      <c r="U19" s="102">
        <v>620486280</v>
      </c>
      <c r="V19" s="362"/>
      <c r="W19" s="7">
        <f>U19/درآمدها!$J$6</f>
        <v>4.2573059684464709E-4</v>
      </c>
      <c r="X19" s="363"/>
      <c r="Y19" s="363"/>
      <c r="AC19" s="363"/>
    </row>
    <row r="20" spans="1:29" ht="28.5" customHeight="1">
      <c r="A20" s="4" t="s">
        <v>98</v>
      </c>
      <c r="C20" s="85">
        <v>149500</v>
      </c>
      <c r="E20" s="92">
        <v>251479872</v>
      </c>
      <c r="G20" s="6">
        <v>210945689</v>
      </c>
      <c r="I20" s="4">
        <v>0</v>
      </c>
      <c r="J20" s="92">
        <v>0</v>
      </c>
      <c r="K20" s="362"/>
      <c r="L20" s="4">
        <v>0</v>
      </c>
      <c r="M20" s="4">
        <v>0</v>
      </c>
      <c r="N20" s="4">
        <v>0</v>
      </c>
      <c r="O20" s="4">
        <v>149500</v>
      </c>
      <c r="Q20" s="86">
        <v>1410</v>
      </c>
      <c r="S20" s="92">
        <v>251479872</v>
      </c>
      <c r="U20" s="6">
        <v>209165558</v>
      </c>
      <c r="V20" s="362"/>
      <c r="W20" s="7">
        <f>U20/درآمدها!$J$6</f>
        <v>1.4351353239701553E-4</v>
      </c>
      <c r="X20" s="363"/>
      <c r="Y20" s="363"/>
      <c r="AC20" s="363"/>
    </row>
    <row r="21" spans="1:29" ht="28.5" customHeight="1">
      <c r="A21" s="4" t="s">
        <v>112</v>
      </c>
      <c r="C21" s="85">
        <v>26135680</v>
      </c>
      <c r="E21" s="92">
        <v>12010070758</v>
      </c>
      <c r="G21" s="6">
        <v>10969934457</v>
      </c>
      <c r="I21" s="4">
        <v>0</v>
      </c>
      <c r="J21" s="92">
        <v>0</v>
      </c>
      <c r="K21" s="362"/>
      <c r="L21" s="4">
        <v>0</v>
      </c>
      <c r="M21" s="4">
        <v>0</v>
      </c>
      <c r="N21" s="4">
        <v>0</v>
      </c>
      <c r="O21" s="4">
        <v>22166680</v>
      </c>
      <c r="Q21" s="86">
        <v>448</v>
      </c>
      <c r="S21" s="92">
        <v>10186205037</v>
      </c>
      <c r="U21" s="6">
        <v>9853908542</v>
      </c>
      <c r="V21" s="362"/>
      <c r="W21" s="7">
        <f>U21/درآمدها!$J$6</f>
        <v>6.7610042317748364E-3</v>
      </c>
      <c r="X21" s="363"/>
      <c r="Y21" s="363"/>
      <c r="AC21" s="363"/>
    </row>
    <row r="22" spans="1:29" ht="28.5" customHeight="1">
      <c r="A22" s="4" t="s">
        <v>84</v>
      </c>
      <c r="C22" s="85">
        <v>177022483</v>
      </c>
      <c r="E22" s="92">
        <v>71207512207</v>
      </c>
      <c r="G22" s="6">
        <v>58492815040</v>
      </c>
      <c r="I22" s="4">
        <v>0</v>
      </c>
      <c r="J22" s="92">
        <v>0</v>
      </c>
      <c r="K22" s="362"/>
      <c r="L22" s="4">
        <v>4400000</v>
      </c>
      <c r="M22" s="92">
        <v>1493167907</v>
      </c>
      <c r="N22" s="4">
        <v>1493167907</v>
      </c>
      <c r="O22" s="4">
        <v>21711483</v>
      </c>
      <c r="Q22" s="86">
        <v>349</v>
      </c>
      <c r="S22" s="92">
        <v>8733470826</v>
      </c>
      <c r="U22" s="6">
        <v>7518734980</v>
      </c>
      <c r="V22" s="362"/>
      <c r="W22" s="7">
        <f>U22/درآمدها!$J$6</f>
        <v>5.158785349052562E-3</v>
      </c>
      <c r="X22" s="363"/>
      <c r="Y22" s="363"/>
      <c r="AC22" s="363"/>
    </row>
    <row r="23" spans="1:29" ht="28.5" customHeight="1">
      <c r="A23" s="4" t="s">
        <v>99</v>
      </c>
      <c r="C23" s="85">
        <v>13922000</v>
      </c>
      <c r="E23" s="92">
        <v>7720332732</v>
      </c>
      <c r="G23" s="6">
        <v>6672346963</v>
      </c>
      <c r="I23" s="4">
        <v>0</v>
      </c>
      <c r="J23" s="92">
        <v>0</v>
      </c>
      <c r="K23" s="362"/>
      <c r="L23" s="4">
        <v>2400000</v>
      </c>
      <c r="M23" s="92">
        <v>1116899142</v>
      </c>
      <c r="N23" s="4">
        <v>1116899142</v>
      </c>
      <c r="O23" s="4">
        <v>10629000</v>
      </c>
      <c r="Q23" s="86">
        <v>498</v>
      </c>
      <c r="S23" s="92">
        <v>5894226160</v>
      </c>
      <c r="U23" s="6">
        <v>5252325241</v>
      </c>
      <c r="V23" s="362"/>
      <c r="W23" s="7">
        <f>U23/درآمدها!$J$6</f>
        <v>3.6037469832099025E-3</v>
      </c>
      <c r="X23" s="363"/>
      <c r="Y23" s="363"/>
      <c r="AC23" s="363"/>
    </row>
    <row r="24" spans="1:29" ht="28.5" customHeight="1">
      <c r="A24" s="4" t="s">
        <v>518</v>
      </c>
      <c r="C24" s="85">
        <v>192247</v>
      </c>
      <c r="E24" s="92">
        <v>364425717</v>
      </c>
      <c r="G24" s="6">
        <v>231583774</v>
      </c>
      <c r="I24" s="4">
        <v>0</v>
      </c>
      <c r="J24" s="92">
        <v>0</v>
      </c>
      <c r="K24" s="362"/>
      <c r="L24" s="4">
        <v>0</v>
      </c>
      <c r="M24" s="92">
        <v>0</v>
      </c>
      <c r="N24" s="4">
        <v>0</v>
      </c>
      <c r="O24" s="4">
        <v>192247</v>
      </c>
      <c r="Q24" s="86">
        <v>1182</v>
      </c>
      <c r="S24" s="92">
        <v>364425717</v>
      </c>
      <c r="U24" s="6">
        <v>225479423</v>
      </c>
      <c r="V24" s="362"/>
      <c r="W24" s="7">
        <f>U24/درآمدها!$J$6</f>
        <v>1.5470686850638606E-4</v>
      </c>
      <c r="X24" s="363"/>
      <c r="Y24" s="363"/>
      <c r="AC24" s="363"/>
    </row>
    <row r="25" spans="1:29" ht="28.5" customHeight="1">
      <c r="A25" s="4" t="s">
        <v>392</v>
      </c>
      <c r="C25" s="85">
        <v>93293</v>
      </c>
      <c r="E25" s="92">
        <v>366159943</v>
      </c>
      <c r="G25" s="6">
        <v>331036922</v>
      </c>
      <c r="I25" s="4">
        <v>0</v>
      </c>
      <c r="J25" s="92">
        <v>0</v>
      </c>
      <c r="K25" s="362"/>
      <c r="L25" s="4">
        <v>0</v>
      </c>
      <c r="M25" s="92">
        <v>0</v>
      </c>
      <c r="N25" s="4">
        <v>0</v>
      </c>
      <c r="O25" s="4">
        <v>93293</v>
      </c>
      <c r="Q25" s="86">
        <v>3685</v>
      </c>
      <c r="S25" s="92">
        <v>366159943</v>
      </c>
      <c r="U25" s="6">
        <v>341127252</v>
      </c>
      <c r="V25" s="362"/>
      <c r="W25" s="7">
        <f>U25/درآمدها!$J$6</f>
        <v>2.3405563229203768E-4</v>
      </c>
      <c r="X25" s="363"/>
      <c r="Y25" s="363"/>
      <c r="AC25" s="363"/>
    </row>
    <row r="26" spans="1:29" ht="28.5" customHeight="1">
      <c r="A26" s="4" t="s">
        <v>220</v>
      </c>
      <c r="C26" s="85">
        <v>7433881</v>
      </c>
      <c r="E26" s="92">
        <v>67838657079</v>
      </c>
      <c r="G26" s="6">
        <v>73229284211</v>
      </c>
      <c r="I26" s="4">
        <v>0</v>
      </c>
      <c r="J26" s="92">
        <v>0</v>
      </c>
      <c r="K26" s="362"/>
      <c r="L26" s="4">
        <v>330000</v>
      </c>
      <c r="M26" s="92">
        <v>3146785859</v>
      </c>
      <c r="N26" s="4">
        <v>3146785859</v>
      </c>
      <c r="O26" s="4">
        <v>1534100</v>
      </c>
      <c r="Q26" s="86">
        <v>9810</v>
      </c>
      <c r="S26" s="92">
        <v>13999589693</v>
      </c>
      <c r="U26" s="6">
        <v>14933188203</v>
      </c>
      <c r="V26" s="362"/>
      <c r="W26" s="7">
        <f>U26/درآمدها!$J$6</f>
        <v>1.0246020470358559E-2</v>
      </c>
      <c r="X26" s="363"/>
      <c r="Y26" s="363"/>
      <c r="AC26" s="363"/>
    </row>
    <row r="27" spans="1:29" ht="28.5" customHeight="1">
      <c r="A27" s="4" t="s">
        <v>530</v>
      </c>
      <c r="C27" s="85">
        <v>2495288</v>
      </c>
      <c r="E27" s="92">
        <v>20275723124</v>
      </c>
      <c r="G27" s="6">
        <v>22104452451</v>
      </c>
      <c r="I27" s="4">
        <v>0</v>
      </c>
      <c r="J27" s="92">
        <v>0</v>
      </c>
      <c r="K27" s="362"/>
      <c r="L27" s="4">
        <v>0</v>
      </c>
      <c r="M27" s="4">
        <v>0</v>
      </c>
      <c r="N27" s="4">
        <v>0</v>
      </c>
      <c r="O27" s="4">
        <v>2495288</v>
      </c>
      <c r="Q27" s="86">
        <v>8810</v>
      </c>
      <c r="S27" s="92">
        <v>20275723124</v>
      </c>
      <c r="U27" s="6">
        <v>21813554928</v>
      </c>
      <c r="V27" s="362"/>
      <c r="W27" s="7">
        <f>U27/درآمدها!$J$6</f>
        <v>1.4966805968378434E-2</v>
      </c>
      <c r="X27" s="363"/>
      <c r="Y27" s="363"/>
      <c r="AC27" s="363"/>
    </row>
    <row r="28" spans="1:29" ht="28.5" customHeight="1">
      <c r="A28" s="4" t="s">
        <v>71</v>
      </c>
      <c r="C28" s="85">
        <v>15448000</v>
      </c>
      <c r="E28" s="92">
        <v>21396443083</v>
      </c>
      <c r="G28" s="6">
        <v>25016253920</v>
      </c>
      <c r="I28" s="4">
        <v>0</v>
      </c>
      <c r="J28" s="92">
        <v>0</v>
      </c>
      <c r="K28" s="362"/>
      <c r="L28" s="4">
        <v>0</v>
      </c>
      <c r="M28" s="4">
        <v>0</v>
      </c>
      <c r="N28" s="4">
        <v>0</v>
      </c>
      <c r="O28" s="4">
        <v>8655000</v>
      </c>
      <c r="Q28" s="86">
        <v>1548</v>
      </c>
      <c r="S28" s="92">
        <v>11987714584</v>
      </c>
      <c r="U28" s="6">
        <v>13294373924</v>
      </c>
      <c r="V28" s="362"/>
      <c r="W28" s="7">
        <f>U28/درآمدها!$J$6</f>
        <v>9.1215904811633112E-3</v>
      </c>
      <c r="X28" s="363"/>
      <c r="Y28" s="363"/>
      <c r="AC28" s="363"/>
    </row>
    <row r="29" spans="1:29" ht="28.5" customHeight="1">
      <c r="A29" s="4" t="s">
        <v>86</v>
      </c>
      <c r="C29" s="85">
        <v>2838850</v>
      </c>
      <c r="E29" s="92">
        <v>269084382612</v>
      </c>
      <c r="G29" s="6">
        <v>299859610651</v>
      </c>
      <c r="I29" s="4">
        <v>0</v>
      </c>
      <c r="J29" s="92">
        <v>0</v>
      </c>
      <c r="K29" s="362"/>
      <c r="L29" s="4">
        <v>0</v>
      </c>
      <c r="M29" s="4">
        <v>0</v>
      </c>
      <c r="N29" s="4">
        <v>0</v>
      </c>
      <c r="O29" s="4">
        <v>2136850</v>
      </c>
      <c r="Q29" s="86">
        <v>105800</v>
      </c>
      <c r="S29" s="92">
        <v>202544327099</v>
      </c>
      <c r="U29" s="6">
        <v>224331141421</v>
      </c>
      <c r="V29" s="362"/>
      <c r="W29" s="7">
        <f>U29/درآمدها!$J$6</f>
        <v>0.15391900482957216</v>
      </c>
      <c r="X29" s="363"/>
      <c r="Y29" s="363"/>
      <c r="AC29" s="363"/>
    </row>
    <row r="30" spans="1:29" ht="28.5" customHeight="1">
      <c r="A30" s="4" t="s">
        <v>157</v>
      </c>
      <c r="C30" s="85">
        <v>5296</v>
      </c>
      <c r="E30" s="92">
        <v>13509022</v>
      </c>
      <c r="G30" s="6">
        <v>11119716</v>
      </c>
      <c r="I30" s="4">
        <v>0</v>
      </c>
      <c r="J30" s="92">
        <v>0</v>
      </c>
      <c r="K30" s="362"/>
      <c r="L30" s="4">
        <v>0</v>
      </c>
      <c r="M30" s="4">
        <v>0</v>
      </c>
      <c r="N30" s="4">
        <v>0</v>
      </c>
      <c r="O30" s="4">
        <v>5296</v>
      </c>
      <c r="Q30" s="86">
        <v>2011</v>
      </c>
      <c r="S30" s="92">
        <v>13509022</v>
      </c>
      <c r="U30" s="6">
        <v>10567933</v>
      </c>
      <c r="V30" s="362"/>
      <c r="W30" s="7">
        <f>U30/درآمدها!$J$6</f>
        <v>7.2509136277827803E-6</v>
      </c>
      <c r="X30" s="363"/>
      <c r="Y30" s="363"/>
      <c r="AC30" s="363"/>
    </row>
    <row r="31" spans="1:29" ht="28.5" customHeight="1" thickBot="1">
      <c r="A31" s="4" t="s">
        <v>2</v>
      </c>
      <c r="C31" s="85"/>
      <c r="E31" s="87">
        <f>SUM(E10:E30)</f>
        <v>1267718888672</v>
      </c>
      <c r="G31" s="187">
        <f>SUM(G10:G30)</f>
        <v>1230109545559</v>
      </c>
      <c r="I31" s="4">
        <f>SUM(I10:I30)</f>
        <v>696530</v>
      </c>
      <c r="J31" s="87">
        <f>SUM(J10:J30)</f>
        <v>18799944</v>
      </c>
      <c r="K31" s="362"/>
      <c r="L31" s="4">
        <f>SUM(L10:L30)</f>
        <v>7130000</v>
      </c>
      <c r="M31" s="87">
        <f>SUM(M10:M30)</f>
        <v>5756852908</v>
      </c>
      <c r="S31" s="87">
        <f>SUM(S10:S30)</f>
        <v>628768540512</v>
      </c>
      <c r="U31" s="87">
        <f>SUM(U10:U30)</f>
        <v>586382243165</v>
      </c>
      <c r="V31" s="362"/>
      <c r="W31" s="118">
        <f>SUM(W10:W30)</f>
        <v>0.40233099491214924</v>
      </c>
      <c r="X31" s="364"/>
    </row>
    <row r="32" spans="1:29" ht="30" customHeight="1" thickTop="1">
      <c r="A32" s="4"/>
      <c r="X32" s="363"/>
      <c r="Y32" s="363"/>
    </row>
    <row r="33" spans="1:23" ht="32.25" customHeight="1">
      <c r="A33" s="365"/>
      <c r="B33" s="4"/>
      <c r="D33" s="366"/>
      <c r="J33" s="365"/>
      <c r="K33" s="367"/>
      <c r="L33" s="365"/>
      <c r="M33" s="353"/>
      <c r="N33" s="8"/>
      <c r="O33" s="353"/>
      <c r="P33" s="363"/>
      <c r="Q33" s="353"/>
      <c r="R33" s="353"/>
      <c r="S33" s="353"/>
      <c r="T33" s="353"/>
      <c r="U33" s="353"/>
      <c r="W33" s="353"/>
    </row>
    <row r="34" spans="1:23" ht="32.25" customHeight="1">
      <c r="A34" s="365"/>
      <c r="B34" s="4"/>
      <c r="C34" s="365"/>
      <c r="D34" s="365"/>
      <c r="F34" s="365"/>
      <c r="H34" s="90"/>
      <c r="J34" s="95"/>
      <c r="M34" s="353"/>
      <c r="N34" s="8"/>
      <c r="O34" s="353"/>
      <c r="P34" s="353"/>
      <c r="Q34" s="353"/>
      <c r="R34" s="353"/>
      <c r="S34" s="353"/>
      <c r="T34" s="353"/>
      <c r="U34" s="353"/>
      <c r="W34" s="353"/>
    </row>
    <row r="35" spans="1:23" ht="32.25" customHeight="1">
      <c r="A35" s="4"/>
      <c r="B35" s="4"/>
      <c r="M35" s="353"/>
      <c r="N35" s="8"/>
      <c r="O35" s="353"/>
      <c r="P35" s="353"/>
      <c r="Q35" s="353"/>
      <c r="R35" s="353"/>
      <c r="S35" s="353"/>
      <c r="T35" s="353"/>
      <c r="U35" s="353"/>
      <c r="W35" s="353"/>
    </row>
    <row r="36" spans="1:23" ht="32.25" customHeight="1">
      <c r="A36" s="4"/>
      <c r="B36" s="4"/>
      <c r="M36" s="353"/>
      <c r="N36" s="8"/>
      <c r="O36" s="353"/>
      <c r="P36" s="353"/>
      <c r="Q36" s="353"/>
      <c r="R36" s="353"/>
      <c r="S36" s="353"/>
      <c r="T36" s="353"/>
      <c r="U36" s="353"/>
      <c r="W36" s="353"/>
    </row>
    <row r="37" spans="1:23" ht="32.25" customHeight="1">
      <c r="A37" s="4"/>
      <c r="B37" s="4"/>
      <c r="M37" s="353"/>
      <c r="N37" s="8"/>
      <c r="O37" s="353"/>
      <c r="P37" s="353"/>
      <c r="Q37" s="353"/>
      <c r="R37" s="353"/>
      <c r="S37" s="353"/>
      <c r="T37" s="353"/>
      <c r="U37" s="353"/>
      <c r="W37" s="353"/>
    </row>
    <row r="38" spans="1:23" ht="32.25" customHeight="1"/>
  </sheetData>
  <autoFilter ref="A9:W9" xr:uid="{00000000-0009-0000-0000-000001000000}">
    <sortState xmlns:xlrd2="http://schemas.microsoft.com/office/spreadsheetml/2017/richdata2" ref="A11:W20">
      <sortCondition ref="A9"/>
    </sortState>
  </autoFilter>
  <mergeCells count="23">
    <mergeCell ref="W8:W9"/>
    <mergeCell ref="I8:J8"/>
    <mergeCell ref="L8:M8"/>
    <mergeCell ref="O8:O9"/>
    <mergeCell ref="P8:P9"/>
    <mergeCell ref="Q8:Q9"/>
    <mergeCell ref="S8:S9"/>
    <mergeCell ref="G8:G9"/>
    <mergeCell ref="A1:W1"/>
    <mergeCell ref="A2:W2"/>
    <mergeCell ref="A3:W3"/>
    <mergeCell ref="A4:W4"/>
    <mergeCell ref="A5:W5"/>
    <mergeCell ref="C7:G7"/>
    <mergeCell ref="I7:M7"/>
    <mergeCell ref="O7:W7"/>
    <mergeCell ref="A8:A9"/>
    <mergeCell ref="C8:C9"/>
    <mergeCell ref="D8:D9"/>
    <mergeCell ref="E8:E9"/>
    <mergeCell ref="F8:F9"/>
    <mergeCell ref="T8:T9"/>
    <mergeCell ref="U8:U9"/>
  </mergeCells>
  <printOptions horizontalCentered="1"/>
  <pageMargins left="0" right="0" top="0.74803149606299202" bottom="0.74803149606299202" header="0.31496062992126" footer="0.31496062992126"/>
  <pageSetup paperSize="9" scale="43"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pageSetUpPr fitToPage="1"/>
  </sheetPr>
  <dimension ref="A1:U215"/>
  <sheetViews>
    <sheetView rightToLeft="1" view="pageBreakPreview" topLeftCell="A183" zoomScale="70" zoomScaleNormal="100" zoomScaleSheetLayoutView="70" workbookViewId="0">
      <selection activeCell="T195" sqref="T195:V205"/>
    </sheetView>
  </sheetViews>
  <sheetFormatPr defaultColWidth="9.140625" defaultRowHeight="21.75"/>
  <cols>
    <col min="1" max="1" width="43.42578125" style="1" customWidth="1"/>
    <col min="2" max="2" width="0.5703125" style="1" customWidth="1"/>
    <col min="3" max="3" width="20.28515625" style="2" bestFit="1" customWidth="1"/>
    <col min="4" max="4" width="0.85546875" style="2" customWidth="1"/>
    <col min="5" max="5" width="25.85546875" style="2" customWidth="1"/>
    <col min="6" max="6" width="0.85546875" style="2" customWidth="1"/>
    <col min="7" max="7" width="25.7109375" style="2" bestFit="1" customWidth="1"/>
    <col min="8" max="8" width="0.7109375" style="2" customWidth="1"/>
    <col min="9" max="9" width="25.140625" style="2" customWidth="1"/>
    <col min="10" max="10" width="1.42578125" style="2" customWidth="1"/>
    <col min="11" max="11" width="17.7109375" style="2" bestFit="1" customWidth="1"/>
    <col min="12" max="12" width="1.140625" style="2" customWidth="1"/>
    <col min="13" max="13" width="25.7109375" style="2" bestFit="1" customWidth="1"/>
    <col min="14" max="14" width="1" style="2" customWidth="1"/>
    <col min="15" max="15" width="20.140625" style="2" bestFit="1" customWidth="1"/>
    <col min="16" max="16" width="1.140625" style="2" customWidth="1"/>
    <col min="17" max="17" width="25.7109375" style="2" bestFit="1" customWidth="1"/>
    <col min="18" max="20" width="9.140625" style="1"/>
    <col min="21" max="22" width="24.5703125" style="1" bestFit="1" customWidth="1"/>
    <col min="23" max="16384" width="9.140625" style="1"/>
  </cols>
  <sheetData>
    <row r="1" spans="1:17" ht="22.5">
      <c r="A1" s="266" t="s">
        <v>68</v>
      </c>
      <c r="B1" s="266"/>
      <c r="C1" s="266"/>
      <c r="D1" s="266"/>
      <c r="E1" s="266"/>
      <c r="F1" s="266"/>
      <c r="G1" s="266"/>
      <c r="H1" s="266"/>
      <c r="I1" s="266"/>
      <c r="J1" s="266"/>
      <c r="K1" s="266"/>
      <c r="L1" s="266"/>
      <c r="M1" s="266"/>
      <c r="N1" s="266"/>
      <c r="O1" s="266"/>
      <c r="P1" s="266"/>
      <c r="Q1" s="266"/>
    </row>
    <row r="2" spans="1:17" ht="22.5">
      <c r="A2" s="266" t="s">
        <v>43</v>
      </c>
      <c r="B2" s="266"/>
      <c r="C2" s="266"/>
      <c r="D2" s="266"/>
      <c r="E2" s="266"/>
      <c r="F2" s="266"/>
      <c r="G2" s="266"/>
      <c r="H2" s="266"/>
      <c r="I2" s="266"/>
      <c r="J2" s="266"/>
      <c r="K2" s="266"/>
      <c r="L2" s="266"/>
      <c r="M2" s="266"/>
      <c r="N2" s="266"/>
      <c r="O2" s="266"/>
      <c r="P2" s="266"/>
      <c r="Q2" s="266"/>
    </row>
    <row r="3" spans="1:17" ht="22.5">
      <c r="A3" s="266" t="s">
        <v>531</v>
      </c>
      <c r="B3" s="266"/>
      <c r="C3" s="266"/>
      <c r="D3" s="266"/>
      <c r="E3" s="266"/>
      <c r="F3" s="266"/>
      <c r="G3" s="266"/>
      <c r="H3" s="266"/>
      <c r="I3" s="266"/>
      <c r="J3" s="266"/>
      <c r="K3" s="266"/>
      <c r="L3" s="266"/>
      <c r="M3" s="266"/>
      <c r="N3" s="266"/>
      <c r="O3" s="266"/>
      <c r="P3" s="266"/>
      <c r="Q3" s="266"/>
    </row>
    <row r="4" spans="1:17">
      <c r="A4" s="303" t="s">
        <v>93</v>
      </c>
      <c r="B4" s="303"/>
      <c r="C4" s="303"/>
      <c r="D4" s="303"/>
      <c r="E4" s="303"/>
      <c r="F4" s="303"/>
      <c r="G4" s="303"/>
      <c r="H4" s="303"/>
    </row>
    <row r="5" spans="1:17" ht="22.5" thickBot="1">
      <c r="A5" s="112"/>
      <c r="B5" s="112"/>
      <c r="C5" s="270" t="str">
        <f>'درآمد سرمایه گذاری در سهام '!C7</f>
        <v>1405/02/31</v>
      </c>
      <c r="D5" s="270"/>
      <c r="E5" s="270"/>
      <c r="F5" s="270"/>
      <c r="G5" s="270"/>
      <c r="H5" s="270"/>
      <c r="I5" s="270"/>
      <c r="K5" s="270" t="str">
        <f>'درآمد سرمایه گذاری در سهام '!M7</f>
        <v>از ابتدای سال مالی تا پایان اردیبهشت  ماه</v>
      </c>
      <c r="L5" s="270"/>
      <c r="M5" s="270"/>
      <c r="N5" s="270"/>
      <c r="O5" s="270"/>
      <c r="P5" s="270"/>
      <c r="Q5" s="270"/>
    </row>
    <row r="6" spans="1:17" ht="22.5" thickBot="1">
      <c r="A6" s="119" t="s">
        <v>28</v>
      </c>
      <c r="B6" s="119"/>
      <c r="C6" s="21" t="s">
        <v>3</v>
      </c>
      <c r="D6" s="22"/>
      <c r="E6" s="23" t="s">
        <v>14</v>
      </c>
      <c r="F6" s="22"/>
      <c r="G6" s="21" t="s">
        <v>32</v>
      </c>
      <c r="H6" s="22"/>
      <c r="I6" s="24" t="s">
        <v>33</v>
      </c>
      <c r="K6" s="21" t="s">
        <v>3</v>
      </c>
      <c r="L6" s="22"/>
      <c r="M6" s="23" t="s">
        <v>14</v>
      </c>
      <c r="N6" s="22"/>
      <c r="O6" s="21" t="s">
        <v>32</v>
      </c>
      <c r="P6" s="22"/>
      <c r="Q6" s="24" t="s">
        <v>33</v>
      </c>
    </row>
    <row r="7" spans="1:17" s="115" customFormat="1">
      <c r="A7" s="120" t="s">
        <v>219</v>
      </c>
      <c r="C7" s="13">
        <v>1000</v>
      </c>
      <c r="D7" s="13"/>
      <c r="E7" s="13">
        <v>1009141</v>
      </c>
      <c r="F7" s="13"/>
      <c r="G7" s="13">
        <v>-1065701</v>
      </c>
      <c r="H7" s="13"/>
      <c r="I7" s="13">
        <f>E7+G7</f>
        <v>-56560</v>
      </c>
      <c r="J7" s="13"/>
      <c r="K7" s="13">
        <v>1000</v>
      </c>
      <c r="L7" s="13"/>
      <c r="M7" s="13">
        <v>1009141</v>
      </c>
      <c r="N7" s="13"/>
      <c r="O7" s="13">
        <v>-1092363</v>
      </c>
      <c r="P7" s="13"/>
      <c r="Q7" s="13">
        <f t="shared" ref="Q7:Q70" si="0">M7+O7</f>
        <v>-83222</v>
      </c>
    </row>
    <row r="8" spans="1:17" s="115" customFormat="1">
      <c r="A8" s="120" t="s">
        <v>100</v>
      </c>
      <c r="C8" s="13">
        <v>33213029</v>
      </c>
      <c r="D8" s="13"/>
      <c r="E8" s="13">
        <v>15819020298</v>
      </c>
      <c r="F8" s="13"/>
      <c r="G8" s="13">
        <v>-14039497696</v>
      </c>
      <c r="H8" s="13"/>
      <c r="I8" s="13">
        <f t="shared" ref="I8:I68" si="1">E8+G8</f>
        <v>1779522602</v>
      </c>
      <c r="J8" s="13"/>
      <c r="K8" s="13">
        <v>33213029</v>
      </c>
      <c r="L8" s="13"/>
      <c r="M8" s="13">
        <v>15819020298</v>
      </c>
      <c r="N8" s="13"/>
      <c r="O8" s="13">
        <v>-17539699253</v>
      </c>
      <c r="P8" s="13"/>
      <c r="Q8" s="13">
        <f t="shared" si="0"/>
        <v>-1720678955</v>
      </c>
    </row>
    <row r="9" spans="1:17" s="115" customFormat="1">
      <c r="A9" s="120" t="s">
        <v>95</v>
      </c>
      <c r="C9" s="13">
        <v>26068883</v>
      </c>
      <c r="D9" s="13"/>
      <c r="E9" s="13">
        <v>10010672398</v>
      </c>
      <c r="F9" s="13"/>
      <c r="G9" s="13">
        <v>-3035968407</v>
      </c>
      <c r="H9" s="13"/>
      <c r="I9" s="13">
        <f t="shared" si="1"/>
        <v>6974703991</v>
      </c>
      <c r="J9" s="13"/>
      <c r="K9" s="13">
        <v>26068883</v>
      </c>
      <c r="L9" s="13"/>
      <c r="M9" s="13">
        <v>10010672398</v>
      </c>
      <c r="N9" s="13"/>
      <c r="O9" s="13">
        <v>-12965209229</v>
      </c>
      <c r="P9" s="13"/>
      <c r="Q9" s="13">
        <f t="shared" si="0"/>
        <v>-2954536831</v>
      </c>
    </row>
    <row r="10" spans="1:17" s="115" customFormat="1">
      <c r="A10" s="120" t="s">
        <v>96</v>
      </c>
      <c r="C10" s="13">
        <v>53444</v>
      </c>
      <c r="D10" s="13"/>
      <c r="E10" s="13">
        <v>274169639</v>
      </c>
      <c r="F10" s="13"/>
      <c r="G10" s="13">
        <v>-2897594451</v>
      </c>
      <c r="H10" s="13"/>
      <c r="I10" s="13">
        <f t="shared" si="1"/>
        <v>-2623424812</v>
      </c>
      <c r="J10" s="13">
        <v>14650961945</v>
      </c>
      <c r="K10" s="13">
        <v>53444</v>
      </c>
      <c r="L10" s="13"/>
      <c r="M10" s="13">
        <v>274169639</v>
      </c>
      <c r="N10" s="13"/>
      <c r="O10" s="13">
        <v>-237839255</v>
      </c>
      <c r="P10" s="13"/>
      <c r="Q10" s="13">
        <f t="shared" si="0"/>
        <v>36330384</v>
      </c>
    </row>
    <row r="11" spans="1:17" s="115" customFormat="1">
      <c r="A11" s="120" t="s">
        <v>97</v>
      </c>
      <c r="C11" s="13">
        <v>240910</v>
      </c>
      <c r="D11" s="13"/>
      <c r="E11" s="13">
        <v>562718442</v>
      </c>
      <c r="F11" s="13"/>
      <c r="G11" s="13">
        <v>-395635606</v>
      </c>
      <c r="H11" s="13"/>
      <c r="I11" s="13">
        <f>E11+G11</f>
        <v>167082836</v>
      </c>
      <c r="J11" s="13">
        <v>2327098484</v>
      </c>
      <c r="K11" s="13">
        <v>240910</v>
      </c>
      <c r="L11" s="13"/>
      <c r="M11" s="13">
        <v>562718442</v>
      </c>
      <c r="N11" s="13"/>
      <c r="O11" s="13">
        <v>-687689365</v>
      </c>
      <c r="P11" s="13"/>
      <c r="Q11" s="13">
        <f t="shared" si="0"/>
        <v>-124970923</v>
      </c>
    </row>
    <row r="12" spans="1:17" s="115" customFormat="1">
      <c r="A12" s="120" t="s">
        <v>101</v>
      </c>
      <c r="C12" s="13">
        <v>140274756</v>
      </c>
      <c r="D12" s="13"/>
      <c r="E12" s="13">
        <v>62774884895</v>
      </c>
      <c r="F12" s="13"/>
      <c r="G12" s="13">
        <v>-59120557885</v>
      </c>
      <c r="H12" s="13"/>
      <c r="I12" s="13">
        <f t="shared" si="1"/>
        <v>3654327010</v>
      </c>
      <c r="J12" s="13">
        <v>231330160</v>
      </c>
      <c r="K12" s="13">
        <v>140274756</v>
      </c>
      <c r="L12" s="13"/>
      <c r="M12" s="13">
        <v>62774884895</v>
      </c>
      <c r="N12" s="13"/>
      <c r="O12" s="13">
        <v>-83738845461</v>
      </c>
      <c r="P12" s="13"/>
      <c r="Q12" s="13">
        <f t="shared" si="0"/>
        <v>-20963960566</v>
      </c>
    </row>
    <row r="13" spans="1:17" s="115" customFormat="1">
      <c r="A13" s="120" t="s">
        <v>102</v>
      </c>
      <c r="C13" s="13">
        <v>34961310</v>
      </c>
      <c r="D13" s="13"/>
      <c r="E13" s="13">
        <v>45167758916</v>
      </c>
      <c r="F13" s="13"/>
      <c r="G13" s="13">
        <v>-60436690759</v>
      </c>
      <c r="H13" s="13"/>
      <c r="I13" s="13">
        <f t="shared" si="1"/>
        <v>-15268931843</v>
      </c>
      <c r="J13" s="13">
        <v>2284208374</v>
      </c>
      <c r="K13" s="13">
        <v>34961310</v>
      </c>
      <c r="L13" s="13"/>
      <c r="M13" s="13">
        <v>45167758916</v>
      </c>
      <c r="N13" s="13"/>
      <c r="O13" s="13">
        <v>-97347846456</v>
      </c>
      <c r="P13" s="13"/>
      <c r="Q13" s="13">
        <f t="shared" si="0"/>
        <v>-52180087540</v>
      </c>
    </row>
    <row r="14" spans="1:17" s="115" customFormat="1">
      <c r="A14" s="120" t="s">
        <v>85</v>
      </c>
      <c r="C14" s="13">
        <v>89257129</v>
      </c>
      <c r="D14" s="13"/>
      <c r="E14" s="13">
        <v>82810305255</v>
      </c>
      <c r="F14" s="13"/>
      <c r="G14" s="13">
        <v>-69377926588</v>
      </c>
      <c r="H14" s="13"/>
      <c r="I14" s="13">
        <f t="shared" si="1"/>
        <v>13432378667</v>
      </c>
      <c r="J14" s="13">
        <v>638312738</v>
      </c>
      <c r="K14" s="13">
        <v>89257129</v>
      </c>
      <c r="L14" s="13"/>
      <c r="M14" s="13">
        <v>82810305255</v>
      </c>
      <c r="N14" s="13"/>
      <c r="O14" s="13">
        <v>-80422052940</v>
      </c>
      <c r="P14" s="13"/>
      <c r="Q14" s="13">
        <f t="shared" si="0"/>
        <v>2388252315</v>
      </c>
    </row>
    <row r="15" spans="1:17" s="115" customFormat="1">
      <c r="A15" s="120" t="s">
        <v>103</v>
      </c>
      <c r="C15" s="13">
        <v>4997000</v>
      </c>
      <c r="D15" s="13"/>
      <c r="E15" s="13">
        <v>70557650496</v>
      </c>
      <c r="F15" s="13"/>
      <c r="G15" s="13">
        <v>-75942360660</v>
      </c>
      <c r="H15" s="13"/>
      <c r="I15" s="13">
        <f t="shared" si="1"/>
        <v>-5384710164</v>
      </c>
      <c r="J15" s="13">
        <v>7445253601</v>
      </c>
      <c r="K15" s="13">
        <v>4997000</v>
      </c>
      <c r="L15" s="13"/>
      <c r="M15" s="13">
        <v>70557650496</v>
      </c>
      <c r="N15" s="13"/>
      <c r="O15" s="13">
        <v>-61960797248</v>
      </c>
      <c r="P15" s="13"/>
      <c r="Q15" s="13">
        <f t="shared" si="0"/>
        <v>8596853248</v>
      </c>
    </row>
    <row r="16" spans="1:17" s="115" customFormat="1">
      <c r="A16" s="120" t="s">
        <v>312</v>
      </c>
      <c r="C16" s="13">
        <v>120000</v>
      </c>
      <c r="D16" s="13"/>
      <c r="E16" s="13">
        <v>620486280</v>
      </c>
      <c r="F16" s="13"/>
      <c r="G16" s="13">
        <v>-1277414060</v>
      </c>
      <c r="H16" s="13"/>
      <c r="I16" s="13">
        <f t="shared" si="1"/>
        <v>-656927780</v>
      </c>
      <c r="J16" s="13">
        <v>2438335750</v>
      </c>
      <c r="K16" s="13">
        <v>120000</v>
      </c>
      <c r="L16" s="13"/>
      <c r="M16" s="13">
        <v>620486280</v>
      </c>
      <c r="N16" s="13"/>
      <c r="O16" s="13">
        <v>-1235543892</v>
      </c>
      <c r="P16" s="13"/>
      <c r="Q16" s="13">
        <f t="shared" si="0"/>
        <v>-615057612</v>
      </c>
    </row>
    <row r="17" spans="1:17" s="115" customFormat="1">
      <c r="A17" s="120" t="s">
        <v>98</v>
      </c>
      <c r="C17" s="13">
        <v>149500</v>
      </c>
      <c r="D17" s="13"/>
      <c r="E17" s="13">
        <v>209165558</v>
      </c>
      <c r="F17" s="13"/>
      <c r="G17" s="13">
        <v>-210945689</v>
      </c>
      <c r="H17" s="13"/>
      <c r="I17" s="13">
        <f t="shared" si="1"/>
        <v>-1780131</v>
      </c>
      <c r="J17" s="13">
        <v>5499850</v>
      </c>
      <c r="K17" s="13">
        <v>149500</v>
      </c>
      <c r="L17" s="13"/>
      <c r="M17" s="13">
        <v>209165558</v>
      </c>
      <c r="N17" s="13"/>
      <c r="O17" s="13">
        <v>-253558870</v>
      </c>
      <c r="P17" s="13"/>
      <c r="Q17" s="13">
        <f t="shared" si="0"/>
        <v>-44393312</v>
      </c>
    </row>
    <row r="18" spans="1:17" s="115" customFormat="1">
      <c r="A18" s="120" t="s">
        <v>112</v>
      </c>
      <c r="C18" s="13">
        <v>22166680</v>
      </c>
      <c r="D18" s="13"/>
      <c r="E18" s="13">
        <v>9853908542</v>
      </c>
      <c r="F18" s="13"/>
      <c r="G18" s="13">
        <v>-9070012516</v>
      </c>
      <c r="H18" s="13"/>
      <c r="I18" s="13">
        <f t="shared" si="1"/>
        <v>783896026</v>
      </c>
      <c r="J18" s="13">
        <v>145434838</v>
      </c>
      <c r="K18" s="13">
        <v>22166680</v>
      </c>
      <c r="L18" s="13"/>
      <c r="M18" s="13">
        <v>9853908542</v>
      </c>
      <c r="N18" s="13"/>
      <c r="O18" s="13">
        <v>-10610975475</v>
      </c>
      <c r="P18" s="13"/>
      <c r="Q18" s="13">
        <f t="shared" si="0"/>
        <v>-757066933</v>
      </c>
    </row>
    <row r="19" spans="1:17" s="115" customFormat="1">
      <c r="A19" s="120" t="s">
        <v>84</v>
      </c>
      <c r="C19" s="13">
        <v>21711483</v>
      </c>
      <c r="D19" s="13"/>
      <c r="E19" s="13">
        <v>7518734980</v>
      </c>
      <c r="F19" s="13"/>
      <c r="G19" s="13">
        <v>4144806172</v>
      </c>
      <c r="H19" s="13"/>
      <c r="I19" s="13">
        <f t="shared" si="1"/>
        <v>11663541152</v>
      </c>
      <c r="J19" s="13">
        <v>57753048</v>
      </c>
      <c r="K19" s="13">
        <v>21711483</v>
      </c>
      <c r="L19" s="13"/>
      <c r="M19" s="13">
        <v>7518734980</v>
      </c>
      <c r="N19" s="13"/>
      <c r="O19" s="13">
        <v>-8756338238</v>
      </c>
      <c r="P19" s="13"/>
      <c r="Q19" s="13">
        <f t="shared" si="0"/>
        <v>-1237603258</v>
      </c>
    </row>
    <row r="20" spans="1:17" s="115" customFormat="1">
      <c r="A20" s="120" t="s">
        <v>99</v>
      </c>
      <c r="C20" s="13">
        <v>10629000</v>
      </c>
      <c r="D20" s="13"/>
      <c r="E20" s="13">
        <v>5252325241</v>
      </c>
      <c r="F20" s="13"/>
      <c r="G20" s="13">
        <v>-4827686336</v>
      </c>
      <c r="H20" s="13"/>
      <c r="I20" s="13">
        <f t="shared" si="1"/>
        <v>424638905</v>
      </c>
      <c r="J20" s="13">
        <v>5936201856</v>
      </c>
      <c r="K20" s="13">
        <v>10629000</v>
      </c>
      <c r="L20" s="13"/>
      <c r="M20" s="13">
        <v>5252325241</v>
      </c>
      <c r="N20" s="13"/>
      <c r="O20" s="13">
        <v>-5954114122</v>
      </c>
      <c r="P20" s="13"/>
      <c r="Q20" s="13">
        <f t="shared" si="0"/>
        <v>-701788881</v>
      </c>
    </row>
    <row r="21" spans="1:17" s="115" customFormat="1">
      <c r="A21" s="120" t="s">
        <v>392</v>
      </c>
      <c r="C21" s="13">
        <v>93293</v>
      </c>
      <c r="D21" s="13"/>
      <c r="E21" s="13">
        <v>341127252</v>
      </c>
      <c r="F21" s="13"/>
      <c r="G21" s="13">
        <v>-331036922</v>
      </c>
      <c r="H21" s="13"/>
      <c r="I21" s="13">
        <f t="shared" si="1"/>
        <v>10090330</v>
      </c>
      <c r="J21" s="13">
        <v>461677007</v>
      </c>
      <c r="K21" s="13">
        <v>93293</v>
      </c>
      <c r="L21" s="13"/>
      <c r="M21" s="13">
        <v>341127252</v>
      </c>
      <c r="N21" s="13"/>
      <c r="O21" s="13">
        <v>-366159943</v>
      </c>
      <c r="P21" s="13"/>
      <c r="Q21" s="13">
        <f t="shared" si="0"/>
        <v>-25032691</v>
      </c>
    </row>
    <row r="22" spans="1:17" s="115" customFormat="1">
      <c r="A22" s="120" t="s">
        <v>220</v>
      </c>
      <c r="C22" s="13">
        <v>1534100</v>
      </c>
      <c r="D22" s="13"/>
      <c r="E22" s="13">
        <v>14933188203</v>
      </c>
      <c r="F22" s="13"/>
      <c r="G22" s="13">
        <v>-19382864070</v>
      </c>
      <c r="H22" s="13"/>
      <c r="I22" s="13">
        <f t="shared" si="1"/>
        <v>-4449675867</v>
      </c>
      <c r="J22" s="13">
        <v>22019448</v>
      </c>
      <c r="K22" s="13">
        <v>1534100</v>
      </c>
      <c r="L22" s="13"/>
      <c r="M22" s="13">
        <v>14933188203</v>
      </c>
      <c r="N22" s="13"/>
      <c r="O22" s="13">
        <v>-14001501603</v>
      </c>
      <c r="P22" s="13"/>
      <c r="Q22" s="13">
        <f t="shared" si="0"/>
        <v>931686600</v>
      </c>
    </row>
    <row r="23" spans="1:17" s="115" customFormat="1">
      <c r="A23" s="120" t="s">
        <v>71</v>
      </c>
      <c r="C23" s="13">
        <v>8655000</v>
      </c>
      <c r="D23" s="13"/>
      <c r="E23" s="13">
        <v>13294373924</v>
      </c>
      <c r="F23" s="13"/>
      <c r="G23" s="13">
        <v>-15599648244</v>
      </c>
      <c r="H23" s="13"/>
      <c r="I23" s="13">
        <f t="shared" si="1"/>
        <v>-2305274320</v>
      </c>
      <c r="J23" s="13">
        <v>5611616</v>
      </c>
      <c r="K23" s="13">
        <v>8655000</v>
      </c>
      <c r="L23" s="13"/>
      <c r="M23" s="13">
        <v>13294373924</v>
      </c>
      <c r="N23" s="13"/>
      <c r="O23" s="13">
        <v>-11997750948</v>
      </c>
      <c r="P23" s="13"/>
      <c r="Q23" s="13">
        <f t="shared" si="0"/>
        <v>1296622976</v>
      </c>
    </row>
    <row r="24" spans="1:17" s="115" customFormat="1">
      <c r="A24" s="120" t="s">
        <v>86</v>
      </c>
      <c r="C24" s="13">
        <v>2136850</v>
      </c>
      <c r="D24" s="13"/>
      <c r="E24" s="13">
        <v>224331141421</v>
      </c>
      <c r="F24" s="13"/>
      <c r="G24" s="13">
        <v>-232761496137</v>
      </c>
      <c r="H24" s="13"/>
      <c r="I24" s="13">
        <f t="shared" si="1"/>
        <v>-8430354716</v>
      </c>
      <c r="J24" s="13">
        <v>2650481474</v>
      </c>
      <c r="K24" s="13">
        <v>2136850</v>
      </c>
      <c r="L24" s="13"/>
      <c r="M24" s="13">
        <v>224331141421</v>
      </c>
      <c r="N24" s="13"/>
      <c r="O24" s="13">
        <v>-204243028494</v>
      </c>
      <c r="P24" s="13"/>
      <c r="Q24" s="13">
        <f t="shared" si="0"/>
        <v>20088112927</v>
      </c>
    </row>
    <row r="25" spans="1:17" s="115" customFormat="1">
      <c r="A25" s="120" t="s">
        <v>157</v>
      </c>
      <c r="C25" s="13">
        <v>5296</v>
      </c>
      <c r="D25" s="13"/>
      <c r="E25" s="13">
        <v>10567933</v>
      </c>
      <c r="F25" s="13"/>
      <c r="G25" s="13">
        <v>-11119715</v>
      </c>
      <c r="H25" s="13"/>
      <c r="I25" s="13">
        <f t="shared" si="1"/>
        <v>-551782</v>
      </c>
      <c r="J25" s="13">
        <v>18120403912</v>
      </c>
      <c r="K25" s="13">
        <v>5296</v>
      </c>
      <c r="L25" s="13"/>
      <c r="M25" s="13">
        <v>10567933</v>
      </c>
      <c r="N25" s="13"/>
      <c r="O25" s="13">
        <v>-13648157</v>
      </c>
      <c r="P25" s="13"/>
      <c r="Q25" s="13">
        <f t="shared" si="0"/>
        <v>-3080224</v>
      </c>
    </row>
    <row r="26" spans="1:17" s="115" customFormat="1">
      <c r="A26" s="120" t="s">
        <v>70</v>
      </c>
      <c r="C26" s="13">
        <v>28147</v>
      </c>
      <c r="D26" s="13"/>
      <c r="E26" s="13">
        <v>24741038127</v>
      </c>
      <c r="F26" s="13"/>
      <c r="G26" s="13">
        <v>-26730455339</v>
      </c>
      <c r="H26" s="13"/>
      <c r="I26" s="13">
        <f t="shared" si="1"/>
        <v>-1989417212</v>
      </c>
      <c r="J26" s="13"/>
      <c r="K26" s="13">
        <v>28147</v>
      </c>
      <c r="L26" s="13"/>
      <c r="M26" s="13">
        <v>24741038127</v>
      </c>
      <c r="N26" s="13"/>
      <c r="O26" s="13">
        <v>-23557277469</v>
      </c>
      <c r="P26" s="13"/>
      <c r="Q26" s="13">
        <f t="shared" si="0"/>
        <v>1183760658</v>
      </c>
    </row>
    <row r="27" spans="1:17" s="115" customFormat="1">
      <c r="A27" s="120" t="s">
        <v>105</v>
      </c>
      <c r="C27" s="13">
        <v>12500</v>
      </c>
      <c r="D27" s="13"/>
      <c r="E27" s="13">
        <v>9297016999</v>
      </c>
      <c r="F27" s="13"/>
      <c r="G27" s="13">
        <v>-10037039392</v>
      </c>
      <c r="H27" s="13"/>
      <c r="I27" s="13">
        <f t="shared" si="1"/>
        <v>-740022393</v>
      </c>
      <c r="J27" s="13"/>
      <c r="K27" s="13">
        <v>12500</v>
      </c>
      <c r="L27" s="13"/>
      <c r="M27" s="13">
        <v>9297016999</v>
      </c>
      <c r="N27" s="13"/>
      <c r="O27" s="13">
        <v>-9027649197</v>
      </c>
      <c r="P27" s="13"/>
      <c r="Q27" s="13">
        <f t="shared" si="0"/>
        <v>269367802</v>
      </c>
    </row>
    <row r="28" spans="1:17" s="115" customFormat="1">
      <c r="A28" s="120" t="s">
        <v>504</v>
      </c>
      <c r="C28" s="13">
        <v>13000</v>
      </c>
      <c r="D28" s="13"/>
      <c r="E28" s="13">
        <v>9981117816</v>
      </c>
      <c r="F28" s="13"/>
      <c r="G28" s="13">
        <v>-10824930743</v>
      </c>
      <c r="H28" s="13"/>
      <c r="I28" s="13">
        <f t="shared" si="1"/>
        <v>-843812927</v>
      </c>
      <c r="J28" s="13"/>
      <c r="K28" s="13">
        <v>13000</v>
      </c>
      <c r="L28" s="13"/>
      <c r="M28" s="13">
        <v>9981117816</v>
      </c>
      <c r="N28" s="13"/>
      <c r="O28" s="13">
        <v>-10015442937</v>
      </c>
      <c r="P28" s="13"/>
      <c r="Q28" s="13">
        <f t="shared" si="0"/>
        <v>-34325121</v>
      </c>
    </row>
    <row r="29" spans="1:17" s="115" customFormat="1">
      <c r="A29" s="120" t="s">
        <v>393</v>
      </c>
      <c r="C29" s="13">
        <v>7000</v>
      </c>
      <c r="D29" s="13"/>
      <c r="E29" s="13">
        <v>5166346273</v>
      </c>
      <c r="F29" s="13"/>
      <c r="G29" s="13">
        <v>-5540985450</v>
      </c>
      <c r="H29" s="13"/>
      <c r="I29" s="13">
        <f t="shared" si="1"/>
        <v>-374639177</v>
      </c>
      <c r="J29" s="13"/>
      <c r="K29" s="13">
        <v>7000</v>
      </c>
      <c r="L29" s="13"/>
      <c r="M29" s="13">
        <v>5166346273</v>
      </c>
      <c r="N29" s="13"/>
      <c r="O29" s="13">
        <v>-4998266328</v>
      </c>
      <c r="P29" s="13"/>
      <c r="Q29" s="13">
        <f t="shared" si="0"/>
        <v>168079945</v>
      </c>
    </row>
    <row r="30" spans="1:17" s="115" customFormat="1">
      <c r="A30" s="120" t="s">
        <v>394</v>
      </c>
      <c r="C30" s="13">
        <v>42250</v>
      </c>
      <c r="D30" s="13"/>
      <c r="E30" s="13">
        <v>30210439389</v>
      </c>
      <c r="F30" s="13"/>
      <c r="G30" s="13">
        <v>-32412198781</v>
      </c>
      <c r="H30" s="13"/>
      <c r="I30" s="13">
        <f t="shared" si="1"/>
        <v>-2201759392</v>
      </c>
      <c r="J30" s="13"/>
      <c r="K30" s="13">
        <v>42250</v>
      </c>
      <c r="L30" s="13"/>
      <c r="M30" s="13">
        <v>30210439389</v>
      </c>
      <c r="N30" s="13"/>
      <c r="O30" s="13">
        <v>-29992458532</v>
      </c>
      <c r="P30" s="13"/>
      <c r="Q30" s="13">
        <f t="shared" si="0"/>
        <v>217980857</v>
      </c>
    </row>
    <row r="31" spans="1:17" s="115" customFormat="1">
      <c r="A31" s="120" t="s">
        <v>87</v>
      </c>
      <c r="C31" s="13">
        <v>146183</v>
      </c>
      <c r="D31" s="13"/>
      <c r="E31" s="13">
        <v>115088220947</v>
      </c>
      <c r="F31" s="13"/>
      <c r="G31" s="13">
        <v>-125502917665</v>
      </c>
      <c r="H31" s="13"/>
      <c r="I31" s="13">
        <f t="shared" si="1"/>
        <v>-10414696718</v>
      </c>
      <c r="J31" s="13"/>
      <c r="K31" s="13">
        <v>146183</v>
      </c>
      <c r="L31" s="13"/>
      <c r="M31" s="13">
        <v>115088220947</v>
      </c>
      <c r="N31" s="13"/>
      <c r="O31" s="13">
        <v>-112036812384</v>
      </c>
      <c r="P31" s="13"/>
      <c r="Q31" s="13">
        <f t="shared" si="0"/>
        <v>3051408563</v>
      </c>
    </row>
    <row r="32" spans="1:17" s="115" customFormat="1">
      <c r="A32" s="120" t="s">
        <v>88</v>
      </c>
      <c r="C32" s="13">
        <v>126383</v>
      </c>
      <c r="D32" s="13"/>
      <c r="E32" s="13">
        <v>94388724110</v>
      </c>
      <c r="F32" s="13"/>
      <c r="G32" s="13">
        <v>-102362565616</v>
      </c>
      <c r="H32" s="13"/>
      <c r="I32" s="13">
        <f t="shared" si="1"/>
        <v>-7973841506</v>
      </c>
      <c r="J32" s="13"/>
      <c r="K32" s="13">
        <v>126383</v>
      </c>
      <c r="L32" s="13"/>
      <c r="M32" s="13">
        <v>94388724110</v>
      </c>
      <c r="N32" s="13"/>
      <c r="O32" s="13">
        <v>-93051386868</v>
      </c>
      <c r="P32" s="13"/>
      <c r="Q32" s="13">
        <f t="shared" si="0"/>
        <v>1337337242</v>
      </c>
    </row>
    <row r="33" spans="1:17" s="115" customFormat="1">
      <c r="A33" s="120" t="s">
        <v>313</v>
      </c>
      <c r="C33" s="13">
        <v>10000</v>
      </c>
      <c r="D33" s="13"/>
      <c r="E33" s="13">
        <v>7251504852</v>
      </c>
      <c r="F33" s="13"/>
      <c r="G33" s="13">
        <v>-7809195876</v>
      </c>
      <c r="H33" s="13"/>
      <c r="I33" s="13">
        <f t="shared" si="1"/>
        <v>-557691024</v>
      </c>
      <c r="J33" s="13"/>
      <c r="K33" s="13">
        <v>10000</v>
      </c>
      <c r="L33" s="13"/>
      <c r="M33" s="13">
        <v>7251504852</v>
      </c>
      <c r="N33" s="13"/>
      <c r="O33" s="13">
        <v>-7178850880</v>
      </c>
      <c r="P33" s="13"/>
      <c r="Q33" s="13">
        <f t="shared" si="0"/>
        <v>72653972</v>
      </c>
    </row>
    <row r="34" spans="1:17" s="115" customFormat="1">
      <c r="A34" s="120" t="s">
        <v>89</v>
      </c>
      <c r="C34" s="13">
        <v>50000</v>
      </c>
      <c r="D34" s="13"/>
      <c r="E34" s="13">
        <v>49972812500</v>
      </c>
      <c r="F34" s="13"/>
      <c r="G34" s="13">
        <v>-49972812500</v>
      </c>
      <c r="H34" s="13"/>
      <c r="I34" s="13">
        <f t="shared" si="1"/>
        <v>0</v>
      </c>
      <c r="J34" s="13"/>
      <c r="K34" s="13">
        <v>50000</v>
      </c>
      <c r="L34" s="13"/>
      <c r="M34" s="13">
        <v>49972812500</v>
      </c>
      <c r="N34" s="13"/>
      <c r="O34" s="13">
        <v>-44991843750</v>
      </c>
      <c r="P34" s="13"/>
      <c r="Q34" s="13">
        <f t="shared" si="0"/>
        <v>4980968750</v>
      </c>
    </row>
    <row r="35" spans="1:17" s="115" customFormat="1">
      <c r="A35" s="120" t="s">
        <v>108</v>
      </c>
      <c r="C35" s="13">
        <v>40574</v>
      </c>
      <c r="D35" s="13"/>
      <c r="E35" s="13">
        <v>23717449707</v>
      </c>
      <c r="F35" s="13"/>
      <c r="G35" s="13">
        <v>-25589083848</v>
      </c>
      <c r="H35" s="13"/>
      <c r="I35" s="13">
        <f t="shared" si="1"/>
        <v>-1871634141</v>
      </c>
      <c r="J35" s="13"/>
      <c r="K35" s="13">
        <v>40574</v>
      </c>
      <c r="L35" s="13"/>
      <c r="M35" s="13">
        <v>23717449707</v>
      </c>
      <c r="N35" s="13"/>
      <c r="O35" s="13">
        <v>-23576747204</v>
      </c>
      <c r="P35" s="13"/>
      <c r="Q35" s="13">
        <f t="shared" si="0"/>
        <v>140702503</v>
      </c>
    </row>
    <row r="36" spans="1:17" s="115" customFormat="1">
      <c r="A36" s="120" t="s">
        <v>505</v>
      </c>
      <c r="C36" s="13">
        <v>20000</v>
      </c>
      <c r="D36" s="13"/>
      <c r="E36" s="13">
        <v>8352515851</v>
      </c>
      <c r="F36" s="13"/>
      <c r="G36" s="13">
        <v>-8957726587</v>
      </c>
      <c r="H36" s="13"/>
      <c r="I36" s="13">
        <f t="shared" si="1"/>
        <v>-605210736</v>
      </c>
      <c r="J36" s="13"/>
      <c r="K36" s="13">
        <v>20000</v>
      </c>
      <c r="L36" s="13"/>
      <c r="M36" s="13">
        <v>8352515851</v>
      </c>
      <c r="N36" s="13"/>
      <c r="O36" s="13">
        <v>-8344564647</v>
      </c>
      <c r="P36" s="13"/>
      <c r="Q36" s="13">
        <f t="shared" si="0"/>
        <v>7951204</v>
      </c>
    </row>
    <row r="37" spans="1:17" s="115" customFormat="1">
      <c r="A37" s="120" t="s">
        <v>518</v>
      </c>
      <c r="C37" s="13">
        <v>192247</v>
      </c>
      <c r="D37" s="13"/>
      <c r="E37" s="13">
        <v>225479423</v>
      </c>
      <c r="F37" s="13"/>
      <c r="G37" s="13">
        <v>-231583774</v>
      </c>
      <c r="H37" s="13"/>
      <c r="I37" s="13">
        <f t="shared" si="1"/>
        <v>-6104351</v>
      </c>
      <c r="J37" s="13"/>
      <c r="K37" s="13">
        <v>192247</v>
      </c>
      <c r="L37" s="13"/>
      <c r="M37" s="13">
        <v>225479423</v>
      </c>
      <c r="N37" s="13"/>
      <c r="O37" s="13">
        <v>-364425717</v>
      </c>
      <c r="P37" s="13"/>
      <c r="Q37" s="13">
        <f t="shared" si="0"/>
        <v>-138946294</v>
      </c>
    </row>
    <row r="38" spans="1:17" s="115" customFormat="1">
      <c r="A38" s="120" t="s">
        <v>530</v>
      </c>
      <c r="C38" s="13">
        <v>2495288</v>
      </c>
      <c r="D38" s="13"/>
      <c r="E38" s="13">
        <v>21813554928</v>
      </c>
      <c r="F38" s="13"/>
      <c r="G38" s="13">
        <v>-22104452451</v>
      </c>
      <c r="H38" s="13"/>
      <c r="I38" s="13">
        <f t="shared" si="1"/>
        <v>-290897523</v>
      </c>
      <c r="J38" s="13"/>
      <c r="K38" s="13">
        <v>2495288</v>
      </c>
      <c r="L38" s="13"/>
      <c r="M38" s="13">
        <v>21813554928</v>
      </c>
      <c r="N38" s="13"/>
      <c r="O38" s="13">
        <v>-20275723124</v>
      </c>
      <c r="P38" s="13"/>
      <c r="Q38" s="13">
        <f t="shared" si="0"/>
        <v>1537831804</v>
      </c>
    </row>
    <row r="39" spans="1:17" s="115" customFormat="1">
      <c r="A39" s="120" t="s">
        <v>586</v>
      </c>
      <c r="C39" s="13">
        <v>0</v>
      </c>
      <c r="D39" s="13"/>
      <c r="E39" s="13">
        <v>0</v>
      </c>
      <c r="F39" s="13"/>
      <c r="G39" s="13">
        <v>-85861000</v>
      </c>
      <c r="H39" s="13"/>
      <c r="I39" s="13">
        <f t="shared" si="1"/>
        <v>-85861000</v>
      </c>
      <c r="J39" s="13"/>
      <c r="K39" s="13">
        <v>0</v>
      </c>
      <c r="L39" s="13"/>
      <c r="M39" s="13">
        <v>0</v>
      </c>
      <c r="N39" s="13"/>
      <c r="O39" s="13">
        <v>0</v>
      </c>
      <c r="P39" s="13"/>
      <c r="Q39" s="13">
        <f t="shared" si="0"/>
        <v>0</v>
      </c>
    </row>
    <row r="40" spans="1:17" s="115" customFormat="1">
      <c r="A40" s="120" t="s">
        <v>545</v>
      </c>
      <c r="C40" s="13">
        <v>0</v>
      </c>
      <c r="D40" s="13"/>
      <c r="E40" s="13">
        <v>0</v>
      </c>
      <c r="F40" s="13"/>
      <c r="G40" s="13">
        <v>7340458</v>
      </c>
      <c r="H40" s="13"/>
      <c r="I40" s="13">
        <f t="shared" si="1"/>
        <v>7340458</v>
      </c>
      <c r="J40" s="13"/>
      <c r="K40" s="13">
        <v>0</v>
      </c>
      <c r="L40" s="13"/>
      <c r="M40" s="13">
        <v>0</v>
      </c>
      <c r="N40" s="13"/>
      <c r="O40" s="13">
        <v>0</v>
      </c>
      <c r="P40" s="13"/>
      <c r="Q40" s="13">
        <f t="shared" si="0"/>
        <v>0</v>
      </c>
    </row>
    <row r="41" spans="1:17" s="115" customFormat="1">
      <c r="A41" s="120" t="s">
        <v>546</v>
      </c>
      <c r="C41" s="13">
        <v>0</v>
      </c>
      <c r="D41" s="13"/>
      <c r="E41" s="13">
        <v>0</v>
      </c>
      <c r="F41" s="13"/>
      <c r="G41" s="13">
        <v>8663000</v>
      </c>
      <c r="H41" s="13"/>
      <c r="I41" s="13">
        <f t="shared" si="1"/>
        <v>8663000</v>
      </c>
      <c r="J41" s="13"/>
      <c r="K41" s="13">
        <v>0</v>
      </c>
      <c r="L41" s="13"/>
      <c r="M41" s="13">
        <v>0</v>
      </c>
      <c r="N41" s="13"/>
      <c r="O41" s="13">
        <v>0</v>
      </c>
      <c r="P41" s="13"/>
      <c r="Q41" s="13">
        <f t="shared" si="0"/>
        <v>0</v>
      </c>
    </row>
    <row r="42" spans="1:17" s="115" customFormat="1">
      <c r="A42" s="120" t="s">
        <v>547</v>
      </c>
      <c r="C42" s="13">
        <v>0</v>
      </c>
      <c r="D42" s="13"/>
      <c r="E42" s="13">
        <v>0</v>
      </c>
      <c r="F42" s="13"/>
      <c r="G42" s="13">
        <v>39769886</v>
      </c>
      <c r="H42" s="13"/>
      <c r="I42" s="13">
        <f t="shared" si="1"/>
        <v>39769886</v>
      </c>
      <c r="J42" s="13"/>
      <c r="K42" s="13">
        <v>0</v>
      </c>
      <c r="L42" s="13"/>
      <c r="M42" s="13">
        <v>0</v>
      </c>
      <c r="N42" s="13"/>
      <c r="O42" s="13">
        <v>0</v>
      </c>
      <c r="P42" s="13"/>
      <c r="Q42" s="13">
        <f t="shared" si="0"/>
        <v>0</v>
      </c>
    </row>
    <row r="43" spans="1:17" s="115" customFormat="1">
      <c r="A43" s="120" t="s">
        <v>548</v>
      </c>
      <c r="C43" s="13">
        <v>0</v>
      </c>
      <c r="D43" s="13"/>
      <c r="E43" s="13">
        <v>0</v>
      </c>
      <c r="F43" s="13"/>
      <c r="G43" s="13">
        <v>-434000</v>
      </c>
      <c r="H43" s="13"/>
      <c r="I43" s="13">
        <f t="shared" si="1"/>
        <v>-434000</v>
      </c>
      <c r="J43" s="13"/>
      <c r="K43" s="13">
        <v>0</v>
      </c>
      <c r="L43" s="13"/>
      <c r="M43" s="13">
        <v>0</v>
      </c>
      <c r="N43" s="13"/>
      <c r="O43" s="13">
        <v>0</v>
      </c>
      <c r="P43" s="13"/>
      <c r="Q43" s="13">
        <f t="shared" si="0"/>
        <v>0</v>
      </c>
    </row>
    <row r="44" spans="1:17" s="115" customFormat="1">
      <c r="A44" s="120" t="s">
        <v>549</v>
      </c>
      <c r="C44" s="13">
        <v>0</v>
      </c>
      <c r="D44" s="13"/>
      <c r="E44" s="13">
        <v>0</v>
      </c>
      <c r="F44" s="13"/>
      <c r="G44" s="13">
        <v>-240000</v>
      </c>
      <c r="H44" s="13"/>
      <c r="I44" s="13">
        <f t="shared" si="1"/>
        <v>-240000</v>
      </c>
      <c r="J44" s="13"/>
      <c r="K44" s="13">
        <v>0</v>
      </c>
      <c r="L44" s="13"/>
      <c r="M44" s="13">
        <v>0</v>
      </c>
      <c r="N44" s="13"/>
      <c r="O44" s="13">
        <v>0</v>
      </c>
      <c r="P44" s="13"/>
      <c r="Q44" s="13">
        <f t="shared" si="0"/>
        <v>0</v>
      </c>
    </row>
    <row r="45" spans="1:17" s="115" customFormat="1">
      <c r="A45" s="120" t="s">
        <v>550</v>
      </c>
      <c r="C45" s="13">
        <v>0</v>
      </c>
      <c r="D45" s="13"/>
      <c r="E45" s="13">
        <v>0</v>
      </c>
      <c r="F45" s="13"/>
      <c r="G45" s="13">
        <v>-1522330885</v>
      </c>
      <c r="H45" s="13"/>
      <c r="I45" s="13">
        <f t="shared" si="1"/>
        <v>-1522330885</v>
      </c>
      <c r="J45" s="13"/>
      <c r="K45" s="13">
        <v>0</v>
      </c>
      <c r="L45" s="13"/>
      <c r="M45" s="13">
        <v>0</v>
      </c>
      <c r="N45" s="13"/>
      <c r="O45" s="13">
        <v>0</v>
      </c>
      <c r="P45" s="13"/>
      <c r="Q45" s="13">
        <f t="shared" si="0"/>
        <v>0</v>
      </c>
    </row>
    <row r="46" spans="1:17" s="115" customFormat="1">
      <c r="A46" s="120" t="s">
        <v>551</v>
      </c>
      <c r="C46" s="13">
        <v>0</v>
      </c>
      <c r="D46" s="13"/>
      <c r="E46" s="13">
        <v>0</v>
      </c>
      <c r="F46" s="13"/>
      <c r="G46" s="13">
        <v>-386242597</v>
      </c>
      <c r="H46" s="13"/>
      <c r="I46" s="13">
        <f t="shared" si="1"/>
        <v>-386242597</v>
      </c>
      <c r="J46" s="13"/>
      <c r="K46" s="13">
        <v>0</v>
      </c>
      <c r="L46" s="13"/>
      <c r="M46" s="13">
        <v>0</v>
      </c>
      <c r="N46" s="13"/>
      <c r="O46" s="13">
        <v>0</v>
      </c>
      <c r="P46" s="13"/>
      <c r="Q46" s="13">
        <f t="shared" si="0"/>
        <v>0</v>
      </c>
    </row>
    <row r="47" spans="1:17" s="115" customFormat="1">
      <c r="A47" s="120" t="s">
        <v>552</v>
      </c>
      <c r="C47" s="13">
        <v>0</v>
      </c>
      <c r="D47" s="13"/>
      <c r="E47" s="13">
        <v>0</v>
      </c>
      <c r="F47" s="13"/>
      <c r="G47" s="13">
        <v>-108519000</v>
      </c>
      <c r="H47" s="13"/>
      <c r="I47" s="13">
        <f t="shared" si="1"/>
        <v>-108519000</v>
      </c>
      <c r="J47" s="13"/>
      <c r="K47" s="13">
        <v>0</v>
      </c>
      <c r="L47" s="13"/>
      <c r="M47" s="13">
        <v>0</v>
      </c>
      <c r="N47" s="13"/>
      <c r="O47" s="13">
        <v>0</v>
      </c>
      <c r="P47" s="13"/>
      <c r="Q47" s="13">
        <f t="shared" si="0"/>
        <v>0</v>
      </c>
    </row>
    <row r="48" spans="1:17" s="115" customFormat="1">
      <c r="A48" s="120" t="s">
        <v>553</v>
      </c>
      <c r="C48" s="13">
        <v>0</v>
      </c>
      <c r="D48" s="13"/>
      <c r="E48" s="13">
        <v>0</v>
      </c>
      <c r="F48" s="13"/>
      <c r="G48" s="13">
        <v>2190000</v>
      </c>
      <c r="H48" s="13"/>
      <c r="I48" s="13">
        <f t="shared" si="1"/>
        <v>2190000</v>
      </c>
      <c r="J48" s="13"/>
      <c r="K48" s="13">
        <v>0</v>
      </c>
      <c r="L48" s="13"/>
      <c r="M48" s="13">
        <v>0</v>
      </c>
      <c r="N48" s="13"/>
      <c r="O48" s="13">
        <v>0</v>
      </c>
      <c r="P48" s="13"/>
      <c r="Q48" s="13">
        <f t="shared" si="0"/>
        <v>0</v>
      </c>
    </row>
    <row r="49" spans="1:17" s="115" customFormat="1">
      <c r="A49" s="120" t="s">
        <v>554</v>
      </c>
      <c r="C49" s="13">
        <v>0</v>
      </c>
      <c r="D49" s="13"/>
      <c r="E49" s="13">
        <v>0</v>
      </c>
      <c r="F49" s="13"/>
      <c r="G49" s="13">
        <v>-79908000</v>
      </c>
      <c r="H49" s="13"/>
      <c r="I49" s="13">
        <f t="shared" si="1"/>
        <v>-79908000</v>
      </c>
      <c r="J49" s="13"/>
      <c r="K49" s="13">
        <v>0</v>
      </c>
      <c r="L49" s="13"/>
      <c r="M49" s="13">
        <v>0</v>
      </c>
      <c r="N49" s="13"/>
      <c r="O49" s="13">
        <v>0</v>
      </c>
      <c r="P49" s="13"/>
      <c r="Q49" s="13">
        <f t="shared" si="0"/>
        <v>0</v>
      </c>
    </row>
    <row r="50" spans="1:17" s="115" customFormat="1">
      <c r="A50" s="120" t="s">
        <v>555</v>
      </c>
      <c r="C50" s="13">
        <v>0</v>
      </c>
      <c r="D50" s="13"/>
      <c r="E50" s="13">
        <v>0</v>
      </c>
      <c r="F50" s="13"/>
      <c r="G50" s="13">
        <v>-92000</v>
      </c>
      <c r="H50" s="13"/>
      <c r="I50" s="13">
        <f t="shared" si="1"/>
        <v>-92000</v>
      </c>
      <c r="J50" s="13"/>
      <c r="K50" s="13">
        <v>0</v>
      </c>
      <c r="L50" s="13"/>
      <c r="M50" s="13">
        <v>0</v>
      </c>
      <c r="N50" s="13"/>
      <c r="O50" s="13">
        <v>0</v>
      </c>
      <c r="P50" s="13"/>
      <c r="Q50" s="13">
        <f t="shared" si="0"/>
        <v>0</v>
      </c>
    </row>
    <row r="51" spans="1:17" s="115" customFormat="1">
      <c r="A51" s="120" t="s">
        <v>556</v>
      </c>
      <c r="C51" s="13">
        <v>0</v>
      </c>
      <c r="D51" s="13"/>
      <c r="E51" s="13">
        <v>0</v>
      </c>
      <c r="F51" s="13"/>
      <c r="G51" s="13">
        <v>-2425430000</v>
      </c>
      <c r="H51" s="13"/>
      <c r="I51" s="13">
        <f t="shared" si="1"/>
        <v>-2425430000</v>
      </c>
      <c r="J51" s="13"/>
      <c r="K51" s="13">
        <v>0</v>
      </c>
      <c r="L51" s="13"/>
      <c r="M51" s="13">
        <v>0</v>
      </c>
      <c r="N51" s="13"/>
      <c r="O51" s="13">
        <v>0</v>
      </c>
      <c r="P51" s="13"/>
      <c r="Q51" s="13">
        <f t="shared" si="0"/>
        <v>0</v>
      </c>
    </row>
    <row r="52" spans="1:17" s="115" customFormat="1">
      <c r="A52" s="120" t="s">
        <v>557</v>
      </c>
      <c r="C52" s="13">
        <v>0</v>
      </c>
      <c r="D52" s="13"/>
      <c r="E52" s="13">
        <v>0</v>
      </c>
      <c r="F52" s="13"/>
      <c r="G52" s="13">
        <v>-765182000</v>
      </c>
      <c r="H52" s="13"/>
      <c r="I52" s="13">
        <f t="shared" si="1"/>
        <v>-765182000</v>
      </c>
      <c r="J52" s="13"/>
      <c r="K52" s="13">
        <v>0</v>
      </c>
      <c r="L52" s="13"/>
      <c r="M52" s="13">
        <v>0</v>
      </c>
      <c r="N52" s="13"/>
      <c r="O52" s="13">
        <v>0</v>
      </c>
      <c r="P52" s="13"/>
      <c r="Q52" s="13">
        <f t="shared" si="0"/>
        <v>0</v>
      </c>
    </row>
    <row r="53" spans="1:17" s="115" customFormat="1">
      <c r="A53" s="120" t="s">
        <v>558</v>
      </c>
      <c r="C53" s="13">
        <v>0</v>
      </c>
      <c r="D53" s="13"/>
      <c r="E53" s="13">
        <v>0</v>
      </c>
      <c r="F53" s="13"/>
      <c r="G53" s="13">
        <v>-1524791063</v>
      </c>
      <c r="H53" s="13"/>
      <c r="I53" s="13">
        <f t="shared" si="1"/>
        <v>-1524791063</v>
      </c>
      <c r="J53" s="13"/>
      <c r="K53" s="13">
        <v>0</v>
      </c>
      <c r="L53" s="13"/>
      <c r="M53" s="13">
        <v>0</v>
      </c>
      <c r="N53" s="13"/>
      <c r="O53" s="13">
        <v>0</v>
      </c>
      <c r="P53" s="13"/>
      <c r="Q53" s="13">
        <f t="shared" si="0"/>
        <v>0</v>
      </c>
    </row>
    <row r="54" spans="1:17">
      <c r="A54" s="120" t="s">
        <v>559</v>
      </c>
      <c r="B54" s="115"/>
      <c r="C54" s="13">
        <v>0</v>
      </c>
      <c r="D54" s="13"/>
      <c r="E54" s="13">
        <v>0</v>
      </c>
      <c r="F54" s="13"/>
      <c r="G54" s="13">
        <v>-910545000</v>
      </c>
      <c r="H54" s="13"/>
      <c r="I54" s="13">
        <f t="shared" si="1"/>
        <v>-910545000</v>
      </c>
      <c r="J54" s="13"/>
      <c r="K54" s="13">
        <v>0</v>
      </c>
      <c r="L54" s="13"/>
      <c r="M54" s="13">
        <v>0</v>
      </c>
      <c r="N54" s="13"/>
      <c r="O54" s="13">
        <v>0</v>
      </c>
      <c r="P54" s="13"/>
      <c r="Q54" s="13">
        <f t="shared" si="0"/>
        <v>0</v>
      </c>
    </row>
    <row r="55" spans="1:17">
      <c r="A55" s="120" t="s">
        <v>560</v>
      </c>
      <c r="B55" s="115"/>
      <c r="C55" s="13">
        <v>0</v>
      </c>
      <c r="D55" s="13"/>
      <c r="E55" s="13">
        <v>0</v>
      </c>
      <c r="F55" s="13"/>
      <c r="G55" s="13">
        <v>-987803000</v>
      </c>
      <c r="H55" s="13"/>
      <c r="I55" s="13">
        <f t="shared" si="1"/>
        <v>-987803000</v>
      </c>
      <c r="J55" s="13"/>
      <c r="K55" s="13">
        <v>0</v>
      </c>
      <c r="L55" s="13"/>
      <c r="M55" s="13">
        <v>0</v>
      </c>
      <c r="N55" s="13"/>
      <c r="O55" s="13">
        <v>0</v>
      </c>
      <c r="P55" s="13"/>
      <c r="Q55" s="13">
        <f t="shared" si="0"/>
        <v>0</v>
      </c>
    </row>
    <row r="56" spans="1:17" s="26" customFormat="1" ht="24">
      <c r="A56" s="120" t="s">
        <v>561</v>
      </c>
      <c r="B56" s="115"/>
      <c r="C56" s="13">
        <v>0</v>
      </c>
      <c r="D56" s="13"/>
      <c r="E56" s="13">
        <v>0</v>
      </c>
      <c r="F56" s="13"/>
      <c r="G56" s="13">
        <v>-232708000</v>
      </c>
      <c r="H56" s="13"/>
      <c r="I56" s="13">
        <f t="shared" si="1"/>
        <v>-232708000</v>
      </c>
      <c r="J56" s="13"/>
      <c r="K56" s="13">
        <v>0</v>
      </c>
      <c r="L56" s="13"/>
      <c r="M56" s="13">
        <v>0</v>
      </c>
      <c r="N56" s="13"/>
      <c r="O56" s="13">
        <v>0</v>
      </c>
      <c r="P56" s="13"/>
      <c r="Q56" s="13">
        <f t="shared" si="0"/>
        <v>0</v>
      </c>
    </row>
    <row r="57" spans="1:17" s="26" customFormat="1" ht="24">
      <c r="A57" s="120" t="s">
        <v>562</v>
      </c>
      <c r="B57" s="115"/>
      <c r="C57" s="13">
        <v>0</v>
      </c>
      <c r="D57" s="13"/>
      <c r="E57" s="13">
        <v>0</v>
      </c>
      <c r="F57" s="13"/>
      <c r="G57" s="13">
        <v>-212537000</v>
      </c>
      <c r="H57" s="13"/>
      <c r="I57" s="13">
        <f t="shared" si="1"/>
        <v>-212537000</v>
      </c>
      <c r="J57" s="13"/>
      <c r="K57" s="13">
        <v>0</v>
      </c>
      <c r="L57" s="13"/>
      <c r="M57" s="13">
        <v>0</v>
      </c>
      <c r="N57" s="13"/>
      <c r="O57" s="13">
        <v>0</v>
      </c>
      <c r="P57" s="13"/>
      <c r="Q57" s="13">
        <f t="shared" si="0"/>
        <v>0</v>
      </c>
    </row>
    <row r="58" spans="1:17" s="26" customFormat="1" ht="24">
      <c r="A58" s="120" t="s">
        <v>563</v>
      </c>
      <c r="B58" s="115"/>
      <c r="C58" s="13">
        <v>0</v>
      </c>
      <c r="D58" s="13"/>
      <c r="E58" s="13">
        <v>0</v>
      </c>
      <c r="F58" s="13"/>
      <c r="G58" s="13">
        <v>-42704000</v>
      </c>
      <c r="H58" s="13"/>
      <c r="I58" s="13">
        <f t="shared" si="1"/>
        <v>-42704000</v>
      </c>
      <c r="J58" s="13"/>
      <c r="K58" s="13">
        <v>0</v>
      </c>
      <c r="L58" s="13"/>
      <c r="M58" s="13">
        <v>0</v>
      </c>
      <c r="N58" s="13"/>
      <c r="O58" s="13">
        <v>0</v>
      </c>
      <c r="P58" s="13"/>
      <c r="Q58" s="13">
        <f t="shared" si="0"/>
        <v>0</v>
      </c>
    </row>
    <row r="59" spans="1:17" s="26" customFormat="1" ht="24">
      <c r="A59" s="120" t="s">
        <v>564</v>
      </c>
      <c r="B59" s="115"/>
      <c r="C59" s="13">
        <v>0</v>
      </c>
      <c r="D59" s="13"/>
      <c r="E59" s="13">
        <v>0</v>
      </c>
      <c r="F59" s="13"/>
      <c r="G59" s="13">
        <v>-374278000</v>
      </c>
      <c r="H59" s="13"/>
      <c r="I59" s="13">
        <f t="shared" si="1"/>
        <v>-374278000</v>
      </c>
      <c r="J59" s="13"/>
      <c r="K59" s="13">
        <v>0</v>
      </c>
      <c r="L59" s="13"/>
      <c r="M59" s="13">
        <v>0</v>
      </c>
      <c r="N59" s="13"/>
      <c r="O59" s="13">
        <v>0</v>
      </c>
      <c r="P59" s="13"/>
      <c r="Q59" s="13">
        <f t="shared" si="0"/>
        <v>0</v>
      </c>
    </row>
    <row r="60" spans="1:17">
      <c r="A60" s="120" t="s">
        <v>565</v>
      </c>
      <c r="B60" s="115"/>
      <c r="C60" s="13">
        <v>0</v>
      </c>
      <c r="D60" s="13"/>
      <c r="E60" s="13">
        <v>0</v>
      </c>
      <c r="F60" s="13"/>
      <c r="G60" s="13">
        <v>-37811000</v>
      </c>
      <c r="H60" s="13"/>
      <c r="I60" s="13">
        <f t="shared" si="1"/>
        <v>-37811000</v>
      </c>
      <c r="J60" s="13"/>
      <c r="K60" s="13">
        <v>0</v>
      </c>
      <c r="L60" s="13"/>
      <c r="M60" s="13">
        <v>0</v>
      </c>
      <c r="N60" s="13"/>
      <c r="O60" s="13">
        <v>0</v>
      </c>
      <c r="P60" s="13"/>
      <c r="Q60" s="13">
        <f t="shared" si="0"/>
        <v>0</v>
      </c>
    </row>
    <row r="61" spans="1:17">
      <c r="A61" s="120" t="s">
        <v>566</v>
      </c>
      <c r="B61" s="115"/>
      <c r="C61" s="13">
        <v>0</v>
      </c>
      <c r="D61" s="13"/>
      <c r="E61" s="13">
        <v>0</v>
      </c>
      <c r="F61" s="13"/>
      <c r="G61" s="13">
        <v>-2125665000</v>
      </c>
      <c r="H61" s="13"/>
      <c r="I61" s="13">
        <f t="shared" si="1"/>
        <v>-2125665000</v>
      </c>
      <c r="J61" s="13"/>
      <c r="K61" s="13">
        <v>0</v>
      </c>
      <c r="L61" s="13"/>
      <c r="M61" s="13">
        <v>0</v>
      </c>
      <c r="N61" s="13"/>
      <c r="O61" s="13">
        <v>0</v>
      </c>
      <c r="P61" s="13"/>
      <c r="Q61" s="13">
        <f t="shared" si="0"/>
        <v>0</v>
      </c>
    </row>
    <row r="62" spans="1:17">
      <c r="A62" s="120" t="s">
        <v>567</v>
      </c>
      <c r="B62" s="115"/>
      <c r="C62" s="13">
        <v>0</v>
      </c>
      <c r="D62" s="13"/>
      <c r="E62" s="13">
        <v>0</v>
      </c>
      <c r="F62" s="13"/>
      <c r="G62" s="13">
        <v>-1768776451</v>
      </c>
      <c r="H62" s="13"/>
      <c r="I62" s="13">
        <f t="shared" si="1"/>
        <v>-1768776451</v>
      </c>
      <c r="J62" s="13"/>
      <c r="K62" s="13">
        <v>0</v>
      </c>
      <c r="L62" s="13"/>
      <c r="M62" s="13">
        <v>0</v>
      </c>
      <c r="N62" s="13"/>
      <c r="O62" s="13">
        <v>0</v>
      </c>
      <c r="P62" s="13"/>
      <c r="Q62" s="13">
        <f t="shared" si="0"/>
        <v>0</v>
      </c>
    </row>
    <row r="63" spans="1:17">
      <c r="A63" s="120" t="s">
        <v>568</v>
      </c>
      <c r="B63" s="115"/>
      <c r="C63" s="13">
        <v>0</v>
      </c>
      <c r="D63" s="13"/>
      <c r="E63" s="13">
        <v>0</v>
      </c>
      <c r="F63" s="13"/>
      <c r="G63" s="13">
        <v>-20592000</v>
      </c>
      <c r="H63" s="13"/>
      <c r="I63" s="13">
        <f t="shared" si="1"/>
        <v>-20592000</v>
      </c>
      <c r="J63" s="13"/>
      <c r="K63" s="13">
        <v>0</v>
      </c>
      <c r="L63" s="13"/>
      <c r="M63" s="13">
        <v>0</v>
      </c>
      <c r="N63" s="13"/>
      <c r="O63" s="13">
        <v>0</v>
      </c>
      <c r="P63" s="13"/>
      <c r="Q63" s="13">
        <f t="shared" si="0"/>
        <v>0</v>
      </c>
    </row>
    <row r="64" spans="1:17">
      <c r="A64" s="120" t="s">
        <v>569</v>
      </c>
      <c r="B64" s="115"/>
      <c r="C64" s="13">
        <v>0</v>
      </c>
      <c r="D64" s="13"/>
      <c r="E64" s="13">
        <v>0</v>
      </c>
      <c r="F64" s="13"/>
      <c r="G64" s="13">
        <v>-138308000</v>
      </c>
      <c r="H64" s="13"/>
      <c r="I64" s="13">
        <f t="shared" si="1"/>
        <v>-138308000</v>
      </c>
      <c r="J64" s="13"/>
      <c r="K64" s="13">
        <v>0</v>
      </c>
      <c r="L64" s="13"/>
      <c r="M64" s="13">
        <v>0</v>
      </c>
      <c r="N64" s="13"/>
      <c r="O64" s="13">
        <v>0</v>
      </c>
      <c r="P64" s="13"/>
      <c r="Q64" s="13">
        <f t="shared" si="0"/>
        <v>0</v>
      </c>
    </row>
    <row r="65" spans="1:17">
      <c r="A65" s="120" t="s">
        <v>570</v>
      </c>
      <c r="B65" s="115"/>
      <c r="C65" s="13">
        <v>0</v>
      </c>
      <c r="D65" s="13"/>
      <c r="E65" s="13">
        <v>0</v>
      </c>
      <c r="F65" s="13"/>
      <c r="G65" s="13">
        <v>-437845000</v>
      </c>
      <c r="H65" s="13"/>
      <c r="I65" s="13">
        <f t="shared" si="1"/>
        <v>-437845000</v>
      </c>
      <c r="J65" s="13"/>
      <c r="K65" s="13">
        <v>0</v>
      </c>
      <c r="L65" s="13"/>
      <c r="M65" s="13">
        <v>0</v>
      </c>
      <c r="N65" s="13"/>
      <c r="O65" s="13">
        <v>0</v>
      </c>
      <c r="P65" s="13"/>
      <c r="Q65" s="13">
        <f t="shared" si="0"/>
        <v>0</v>
      </c>
    </row>
    <row r="66" spans="1:17" ht="43.5">
      <c r="A66" s="120" t="s">
        <v>359</v>
      </c>
      <c r="B66" s="115"/>
      <c r="C66" s="13">
        <v>0</v>
      </c>
      <c r="D66" s="13"/>
      <c r="E66" s="13">
        <v>0</v>
      </c>
      <c r="F66" s="13"/>
      <c r="G66" s="13">
        <v>185299950</v>
      </c>
      <c r="H66" s="13"/>
      <c r="I66" s="13">
        <f t="shared" si="1"/>
        <v>185299950</v>
      </c>
      <c r="J66" s="13"/>
      <c r="K66" s="13">
        <v>0</v>
      </c>
      <c r="L66" s="13"/>
      <c r="M66" s="13">
        <v>0</v>
      </c>
      <c r="N66" s="13"/>
      <c r="O66" s="13">
        <v>0</v>
      </c>
      <c r="P66" s="13"/>
      <c r="Q66" s="13">
        <f t="shared" si="0"/>
        <v>0</v>
      </c>
    </row>
    <row r="67" spans="1:17" ht="43.5">
      <c r="A67" s="120" t="s">
        <v>337</v>
      </c>
      <c r="B67" s="115"/>
      <c r="C67" s="13">
        <v>0</v>
      </c>
      <c r="D67" s="13"/>
      <c r="E67" s="13">
        <v>0</v>
      </c>
      <c r="F67" s="13"/>
      <c r="G67" s="13">
        <v>1485263290</v>
      </c>
      <c r="H67" s="13"/>
      <c r="I67" s="13">
        <f t="shared" si="1"/>
        <v>1485263290</v>
      </c>
      <c r="J67" s="13"/>
      <c r="K67" s="13">
        <v>0</v>
      </c>
      <c r="L67" s="13"/>
      <c r="M67" s="13">
        <v>0</v>
      </c>
      <c r="N67" s="13"/>
      <c r="O67" s="13">
        <v>0</v>
      </c>
      <c r="P67" s="13"/>
      <c r="Q67" s="13">
        <f t="shared" si="0"/>
        <v>0</v>
      </c>
    </row>
    <row r="68" spans="1:17">
      <c r="A68" s="120" t="s">
        <v>571</v>
      </c>
      <c r="B68" s="115"/>
      <c r="C68" s="13">
        <v>0</v>
      </c>
      <c r="D68" s="13"/>
      <c r="E68" s="13">
        <v>0</v>
      </c>
      <c r="F68" s="13"/>
      <c r="G68" s="13">
        <v>-49514000</v>
      </c>
      <c r="H68" s="13"/>
      <c r="I68" s="13">
        <f t="shared" si="1"/>
        <v>-49514000</v>
      </c>
      <c r="J68" s="13"/>
      <c r="K68" s="13">
        <v>0</v>
      </c>
      <c r="L68" s="13"/>
      <c r="M68" s="13">
        <v>0</v>
      </c>
      <c r="N68" s="13"/>
      <c r="O68" s="13">
        <v>0</v>
      </c>
      <c r="P68" s="13"/>
      <c r="Q68" s="13">
        <f t="shared" si="0"/>
        <v>0</v>
      </c>
    </row>
    <row r="69" spans="1:17">
      <c r="A69" s="120" t="s">
        <v>572</v>
      </c>
      <c r="B69" s="115"/>
      <c r="C69" s="13">
        <v>0</v>
      </c>
      <c r="D69" s="13"/>
      <c r="E69" s="13">
        <v>0</v>
      </c>
      <c r="F69" s="13"/>
      <c r="G69" s="13">
        <v>27162000</v>
      </c>
      <c r="H69" s="13"/>
      <c r="I69" s="13">
        <f t="shared" ref="I69:I124" si="2">E69+G69</f>
        <v>27162000</v>
      </c>
      <c r="J69" s="13"/>
      <c r="K69" s="13">
        <v>0</v>
      </c>
      <c r="L69" s="13"/>
      <c r="M69" s="13">
        <v>0</v>
      </c>
      <c r="N69" s="13"/>
      <c r="O69" s="13">
        <v>0</v>
      </c>
      <c r="P69" s="13"/>
      <c r="Q69" s="13">
        <f t="shared" si="0"/>
        <v>0</v>
      </c>
    </row>
    <row r="70" spans="1:17">
      <c r="A70" s="120" t="s">
        <v>573</v>
      </c>
      <c r="B70" s="115"/>
      <c r="C70" s="13">
        <v>0</v>
      </c>
      <c r="D70" s="13"/>
      <c r="E70" s="13">
        <v>0</v>
      </c>
      <c r="F70" s="13"/>
      <c r="G70" s="13">
        <v>-5946000</v>
      </c>
      <c r="H70" s="13"/>
      <c r="I70" s="13">
        <f t="shared" si="2"/>
        <v>-5946000</v>
      </c>
      <c r="J70" s="13"/>
      <c r="K70" s="13">
        <v>0</v>
      </c>
      <c r="L70" s="13"/>
      <c r="M70" s="13">
        <v>0</v>
      </c>
      <c r="N70" s="13"/>
      <c r="O70" s="13">
        <v>0</v>
      </c>
      <c r="P70" s="13"/>
      <c r="Q70" s="13">
        <f t="shared" si="0"/>
        <v>0</v>
      </c>
    </row>
    <row r="71" spans="1:17">
      <c r="A71" s="120" t="s">
        <v>574</v>
      </c>
      <c r="B71" s="115"/>
      <c r="C71" s="13">
        <v>0</v>
      </c>
      <c r="D71" s="13"/>
      <c r="E71" s="13">
        <v>0</v>
      </c>
      <c r="F71" s="13"/>
      <c r="G71" s="13">
        <v>-2508000</v>
      </c>
      <c r="H71" s="13"/>
      <c r="I71" s="13">
        <f t="shared" si="2"/>
        <v>-2508000</v>
      </c>
      <c r="J71" s="13"/>
      <c r="K71" s="13">
        <v>0</v>
      </c>
      <c r="L71" s="13"/>
      <c r="M71" s="13">
        <v>0</v>
      </c>
      <c r="N71" s="13"/>
      <c r="O71" s="13">
        <v>0</v>
      </c>
      <c r="P71" s="13"/>
      <c r="Q71" s="13">
        <f t="shared" ref="Q71:Q78" si="3">M71+O71</f>
        <v>0</v>
      </c>
    </row>
    <row r="72" spans="1:17">
      <c r="A72" s="120" t="s">
        <v>575</v>
      </c>
      <c r="B72" s="115"/>
      <c r="C72" s="13">
        <v>0</v>
      </c>
      <c r="D72" s="13"/>
      <c r="E72" s="13">
        <v>0</v>
      </c>
      <c r="F72" s="13"/>
      <c r="G72" s="13">
        <v>-221406000</v>
      </c>
      <c r="H72" s="13"/>
      <c r="I72" s="13">
        <f t="shared" si="2"/>
        <v>-221406000</v>
      </c>
      <c r="J72" s="13"/>
      <c r="K72" s="13">
        <v>0</v>
      </c>
      <c r="L72" s="13"/>
      <c r="M72" s="13">
        <v>0</v>
      </c>
      <c r="N72" s="13"/>
      <c r="O72" s="13">
        <v>0</v>
      </c>
      <c r="P72" s="13"/>
      <c r="Q72" s="13">
        <f t="shared" si="3"/>
        <v>0</v>
      </c>
    </row>
    <row r="73" spans="1:17">
      <c r="A73" s="120" t="s">
        <v>576</v>
      </c>
      <c r="B73" s="115"/>
      <c r="C73" s="13">
        <v>0</v>
      </c>
      <c r="D73" s="13"/>
      <c r="E73" s="13">
        <v>0</v>
      </c>
      <c r="F73" s="13"/>
      <c r="G73" s="13">
        <v>-465712000</v>
      </c>
      <c r="H73" s="13"/>
      <c r="I73" s="13">
        <f t="shared" si="2"/>
        <v>-465712000</v>
      </c>
      <c r="J73" s="13"/>
      <c r="K73" s="13">
        <v>0</v>
      </c>
      <c r="L73" s="13"/>
      <c r="M73" s="13">
        <v>0</v>
      </c>
      <c r="N73" s="13"/>
      <c r="O73" s="13">
        <v>0</v>
      </c>
      <c r="P73" s="13"/>
      <c r="Q73" s="13">
        <f t="shared" si="3"/>
        <v>0</v>
      </c>
    </row>
    <row r="74" spans="1:17">
      <c r="A74" s="120" t="s">
        <v>577</v>
      </c>
      <c r="B74" s="115"/>
      <c r="C74" s="13">
        <v>0</v>
      </c>
      <c r="D74" s="13"/>
      <c r="E74" s="13">
        <v>0</v>
      </c>
      <c r="F74" s="13"/>
      <c r="G74" s="13">
        <v>57129000</v>
      </c>
      <c r="H74" s="13"/>
      <c r="I74" s="13">
        <f t="shared" si="2"/>
        <v>57129000</v>
      </c>
      <c r="J74" s="13"/>
      <c r="K74" s="13">
        <v>0</v>
      </c>
      <c r="L74" s="13"/>
      <c r="M74" s="13">
        <v>0</v>
      </c>
      <c r="N74" s="13"/>
      <c r="O74" s="13">
        <v>0</v>
      </c>
      <c r="P74" s="13"/>
      <c r="Q74" s="13">
        <f t="shared" si="3"/>
        <v>0</v>
      </c>
    </row>
    <row r="75" spans="1:17">
      <c r="A75" s="120" t="s">
        <v>578</v>
      </c>
      <c r="B75" s="115"/>
      <c r="C75" s="13">
        <v>0</v>
      </c>
      <c r="D75" s="13"/>
      <c r="E75" s="13">
        <v>0</v>
      </c>
      <c r="F75" s="13"/>
      <c r="G75" s="13">
        <v>753584000</v>
      </c>
      <c r="H75" s="13"/>
      <c r="I75" s="13">
        <f t="shared" si="2"/>
        <v>753584000</v>
      </c>
      <c r="J75" s="13"/>
      <c r="K75" s="13">
        <v>0</v>
      </c>
      <c r="L75" s="13"/>
      <c r="M75" s="13">
        <v>0</v>
      </c>
      <c r="N75" s="13"/>
      <c r="O75" s="13">
        <v>0</v>
      </c>
      <c r="P75" s="13"/>
      <c r="Q75" s="13">
        <f t="shared" si="3"/>
        <v>0</v>
      </c>
    </row>
    <row r="76" spans="1:17">
      <c r="A76" s="120" t="s">
        <v>579</v>
      </c>
      <c r="B76" s="115"/>
      <c r="C76" s="13">
        <v>0</v>
      </c>
      <c r="D76" s="13"/>
      <c r="E76" s="13">
        <v>0</v>
      </c>
      <c r="F76" s="13"/>
      <c r="G76" s="13">
        <v>0</v>
      </c>
      <c r="H76" s="13"/>
      <c r="I76" s="13">
        <f t="shared" si="2"/>
        <v>0</v>
      </c>
      <c r="J76" s="13"/>
      <c r="K76" s="13">
        <v>0</v>
      </c>
      <c r="L76" s="13"/>
      <c r="M76" s="13">
        <v>0</v>
      </c>
      <c r="N76" s="13"/>
      <c r="O76" s="13">
        <v>0</v>
      </c>
      <c r="P76" s="13"/>
      <c r="Q76" s="13">
        <f t="shared" si="3"/>
        <v>0</v>
      </c>
    </row>
    <row r="77" spans="1:17">
      <c r="A77" s="120" t="s">
        <v>580</v>
      </c>
      <c r="B77" s="115"/>
      <c r="C77" s="13">
        <v>0</v>
      </c>
      <c r="D77" s="13"/>
      <c r="E77" s="13">
        <v>0</v>
      </c>
      <c r="F77" s="13"/>
      <c r="G77" s="13">
        <v>-4099352000</v>
      </c>
      <c r="H77" s="13"/>
      <c r="I77" s="13">
        <f t="shared" si="2"/>
        <v>-4099352000</v>
      </c>
      <c r="J77" s="13"/>
      <c r="K77" s="13">
        <v>0</v>
      </c>
      <c r="L77" s="13"/>
      <c r="M77" s="13">
        <v>0</v>
      </c>
      <c r="N77" s="13"/>
      <c r="O77" s="13">
        <v>0</v>
      </c>
      <c r="P77" s="13"/>
      <c r="Q77" s="13">
        <f t="shared" si="3"/>
        <v>0</v>
      </c>
    </row>
    <row r="78" spans="1:17">
      <c r="A78" s="120" t="s">
        <v>581</v>
      </c>
      <c r="B78" s="115"/>
      <c r="C78" s="13">
        <v>0</v>
      </c>
      <c r="D78" s="13"/>
      <c r="E78" s="13">
        <v>0</v>
      </c>
      <c r="F78" s="13"/>
      <c r="G78" s="13">
        <v>34144000</v>
      </c>
      <c r="H78" s="13"/>
      <c r="I78" s="13">
        <f t="shared" si="2"/>
        <v>34144000</v>
      </c>
      <c r="J78" s="13"/>
      <c r="K78" s="13">
        <v>0</v>
      </c>
      <c r="L78" s="13"/>
      <c r="M78" s="13">
        <v>0</v>
      </c>
      <c r="N78" s="13"/>
      <c r="O78" s="13">
        <v>0</v>
      </c>
      <c r="P78" s="13"/>
      <c r="Q78" s="13">
        <f t="shared" si="3"/>
        <v>0</v>
      </c>
    </row>
    <row r="79" spans="1:17">
      <c r="A79" s="120" t="s">
        <v>582</v>
      </c>
      <c r="B79" s="115"/>
      <c r="C79" s="13">
        <v>0</v>
      </c>
      <c r="D79" s="13"/>
      <c r="E79" s="13">
        <v>0</v>
      </c>
      <c r="F79" s="13"/>
      <c r="G79" s="13">
        <v>37048000</v>
      </c>
      <c r="H79" s="13"/>
      <c r="I79" s="13">
        <f t="shared" si="2"/>
        <v>37048000</v>
      </c>
      <c r="J79" s="13"/>
      <c r="K79" s="13">
        <v>0</v>
      </c>
      <c r="L79" s="13"/>
      <c r="M79" s="13">
        <v>0</v>
      </c>
      <c r="N79" s="13"/>
      <c r="O79" s="13">
        <v>0</v>
      </c>
      <c r="P79" s="13"/>
      <c r="Q79" s="13">
        <f t="shared" ref="Q79:Q134" si="4">M79+O79</f>
        <v>0</v>
      </c>
    </row>
    <row r="80" spans="1:17">
      <c r="A80" s="120" t="s">
        <v>583</v>
      </c>
      <c r="B80" s="115"/>
      <c r="C80" s="13">
        <v>0</v>
      </c>
      <c r="D80" s="13"/>
      <c r="E80" s="13">
        <v>0</v>
      </c>
      <c r="F80" s="13"/>
      <c r="G80" s="13">
        <v>-11235000</v>
      </c>
      <c r="H80" s="13"/>
      <c r="I80" s="13">
        <f t="shared" si="2"/>
        <v>-11235000</v>
      </c>
      <c r="J80" s="13"/>
      <c r="K80" s="13">
        <v>0</v>
      </c>
      <c r="L80" s="13"/>
      <c r="M80" s="13">
        <v>0</v>
      </c>
      <c r="N80" s="13"/>
      <c r="O80" s="13">
        <v>0</v>
      </c>
      <c r="P80" s="13"/>
      <c r="Q80" s="13">
        <f t="shared" si="4"/>
        <v>0</v>
      </c>
    </row>
    <row r="81" spans="1:17">
      <c r="A81" s="120" t="s">
        <v>584</v>
      </c>
      <c r="B81" s="115"/>
      <c r="C81" s="13">
        <v>0</v>
      </c>
      <c r="D81" s="13"/>
      <c r="E81" s="13">
        <v>0</v>
      </c>
      <c r="F81" s="13"/>
      <c r="G81" s="13">
        <v>-588088000</v>
      </c>
      <c r="H81" s="13"/>
      <c r="I81" s="13">
        <f t="shared" si="2"/>
        <v>-588088000</v>
      </c>
      <c r="J81" s="13"/>
      <c r="K81" s="13">
        <v>0</v>
      </c>
      <c r="L81" s="13"/>
      <c r="M81" s="13">
        <v>0</v>
      </c>
      <c r="N81" s="13"/>
      <c r="O81" s="13">
        <v>0</v>
      </c>
      <c r="P81" s="13"/>
      <c r="Q81" s="13">
        <f t="shared" si="4"/>
        <v>0</v>
      </c>
    </row>
    <row r="82" spans="1:17">
      <c r="A82" s="120" t="s">
        <v>585</v>
      </c>
      <c r="B82" s="115"/>
      <c r="C82" s="13">
        <v>0</v>
      </c>
      <c r="D82" s="13"/>
      <c r="E82" s="13">
        <v>0</v>
      </c>
      <c r="F82" s="13"/>
      <c r="G82" s="13">
        <v>-1606281351</v>
      </c>
      <c r="H82" s="13"/>
      <c r="I82" s="13">
        <f t="shared" si="2"/>
        <v>-1606281351</v>
      </c>
      <c r="J82" s="13"/>
      <c r="K82" s="13">
        <v>0</v>
      </c>
      <c r="L82" s="13"/>
      <c r="M82" s="13">
        <v>0</v>
      </c>
      <c r="N82" s="13"/>
      <c r="O82" s="13">
        <v>0</v>
      </c>
      <c r="P82" s="13"/>
      <c r="Q82" s="13">
        <f t="shared" si="4"/>
        <v>0</v>
      </c>
    </row>
    <row r="83" spans="1:17">
      <c r="A83" s="120" t="s">
        <v>587</v>
      </c>
      <c r="B83" s="115"/>
      <c r="C83" s="13">
        <v>0</v>
      </c>
      <c r="D83" s="13"/>
      <c r="E83" s="13">
        <v>0</v>
      </c>
      <c r="F83" s="13"/>
      <c r="G83" s="13">
        <v>-555862000</v>
      </c>
      <c r="H83" s="13"/>
      <c r="I83" s="13">
        <f t="shared" si="2"/>
        <v>-555862000</v>
      </c>
      <c r="J83" s="13"/>
      <c r="K83" s="13">
        <v>0</v>
      </c>
      <c r="L83" s="13"/>
      <c r="M83" s="13">
        <v>0</v>
      </c>
      <c r="N83" s="13"/>
      <c r="O83" s="13">
        <v>0</v>
      </c>
      <c r="P83" s="13"/>
      <c r="Q83" s="13">
        <f t="shared" si="4"/>
        <v>0</v>
      </c>
    </row>
    <row r="84" spans="1:17">
      <c r="A84" s="120" t="s">
        <v>588</v>
      </c>
      <c r="B84" s="115"/>
      <c r="C84" s="13">
        <v>0</v>
      </c>
      <c r="D84" s="13"/>
      <c r="E84" s="13">
        <v>0</v>
      </c>
      <c r="F84" s="13"/>
      <c r="G84" s="13">
        <v>-1005000</v>
      </c>
      <c r="H84" s="13"/>
      <c r="I84" s="13">
        <f t="shared" si="2"/>
        <v>-1005000</v>
      </c>
      <c r="J84" s="13"/>
      <c r="K84" s="13">
        <v>0</v>
      </c>
      <c r="L84" s="13"/>
      <c r="M84" s="13">
        <v>0</v>
      </c>
      <c r="N84" s="13"/>
      <c r="O84" s="13">
        <v>0</v>
      </c>
      <c r="P84" s="13"/>
      <c r="Q84" s="13">
        <f t="shared" si="4"/>
        <v>0</v>
      </c>
    </row>
    <row r="85" spans="1:17">
      <c r="A85" s="120" t="s">
        <v>589</v>
      </c>
      <c r="B85" s="115"/>
      <c r="C85" s="13">
        <v>0</v>
      </c>
      <c r="D85" s="13"/>
      <c r="E85" s="13">
        <v>0</v>
      </c>
      <c r="F85" s="13"/>
      <c r="G85" s="13">
        <v>-342639000</v>
      </c>
      <c r="H85" s="13"/>
      <c r="I85" s="13">
        <f t="shared" si="2"/>
        <v>-342639000</v>
      </c>
      <c r="J85" s="13"/>
      <c r="K85" s="13">
        <v>0</v>
      </c>
      <c r="L85" s="13"/>
      <c r="M85" s="13">
        <v>0</v>
      </c>
      <c r="N85" s="13"/>
      <c r="O85" s="13">
        <v>0</v>
      </c>
      <c r="P85" s="13"/>
      <c r="Q85" s="13">
        <f t="shared" si="4"/>
        <v>0</v>
      </c>
    </row>
    <row r="86" spans="1:17">
      <c r="A86" s="120" t="s">
        <v>590</v>
      </c>
      <c r="B86" s="115"/>
      <c r="C86" s="13">
        <v>0</v>
      </c>
      <c r="D86" s="13"/>
      <c r="E86" s="13">
        <v>0</v>
      </c>
      <c r="F86" s="13"/>
      <c r="G86" s="13">
        <v>-8754532000</v>
      </c>
      <c r="H86" s="13"/>
      <c r="I86" s="13">
        <f t="shared" si="2"/>
        <v>-8754532000</v>
      </c>
      <c r="J86" s="13"/>
      <c r="K86" s="13">
        <v>0</v>
      </c>
      <c r="L86" s="13"/>
      <c r="M86" s="13">
        <v>0</v>
      </c>
      <c r="N86" s="13"/>
      <c r="O86" s="13">
        <v>0</v>
      </c>
      <c r="P86" s="13"/>
      <c r="Q86" s="13">
        <f t="shared" si="4"/>
        <v>0</v>
      </c>
    </row>
    <row r="87" spans="1:17">
      <c r="A87" s="120" t="s">
        <v>591</v>
      </c>
      <c r="B87" s="115"/>
      <c r="C87" s="13">
        <v>0</v>
      </c>
      <c r="D87" s="13"/>
      <c r="E87" s="13">
        <v>0</v>
      </c>
      <c r="F87" s="13"/>
      <c r="G87" s="13">
        <v>-83612000</v>
      </c>
      <c r="H87" s="13"/>
      <c r="I87" s="13">
        <f t="shared" si="2"/>
        <v>-83612000</v>
      </c>
      <c r="J87" s="13"/>
      <c r="K87" s="13">
        <v>0</v>
      </c>
      <c r="L87" s="13"/>
      <c r="M87" s="13">
        <v>0</v>
      </c>
      <c r="N87" s="13"/>
      <c r="O87" s="13">
        <v>0</v>
      </c>
      <c r="P87" s="13"/>
      <c r="Q87" s="13">
        <f t="shared" si="4"/>
        <v>0</v>
      </c>
    </row>
    <row r="88" spans="1:17">
      <c r="A88" s="120" t="s">
        <v>592</v>
      </c>
      <c r="B88" s="115"/>
      <c r="C88" s="13">
        <v>0</v>
      </c>
      <c r="D88" s="13"/>
      <c r="E88" s="13">
        <v>0</v>
      </c>
      <c r="F88" s="13"/>
      <c r="G88" s="13">
        <v>-5129060657</v>
      </c>
      <c r="H88" s="13"/>
      <c r="I88" s="13">
        <f t="shared" si="2"/>
        <v>-5129060657</v>
      </c>
      <c r="J88" s="13"/>
      <c r="K88" s="13">
        <v>0</v>
      </c>
      <c r="L88" s="13"/>
      <c r="M88" s="13">
        <v>0</v>
      </c>
      <c r="N88" s="13"/>
      <c r="O88" s="13">
        <v>0</v>
      </c>
      <c r="P88" s="13"/>
      <c r="Q88" s="13">
        <f t="shared" si="4"/>
        <v>0</v>
      </c>
    </row>
    <row r="89" spans="1:17">
      <c r="A89" s="120" t="s">
        <v>593</v>
      </c>
      <c r="B89" s="115"/>
      <c r="C89" s="13">
        <v>0</v>
      </c>
      <c r="D89" s="13"/>
      <c r="E89" s="13">
        <v>0</v>
      </c>
      <c r="F89" s="13"/>
      <c r="G89" s="13">
        <v>-1797458000</v>
      </c>
      <c r="H89" s="13"/>
      <c r="I89" s="13">
        <f t="shared" si="2"/>
        <v>-1797458000</v>
      </c>
      <c r="J89" s="13"/>
      <c r="K89" s="13">
        <v>0</v>
      </c>
      <c r="L89" s="13"/>
      <c r="M89" s="13">
        <v>0</v>
      </c>
      <c r="N89" s="13"/>
      <c r="O89" s="13">
        <v>0</v>
      </c>
      <c r="P89" s="13"/>
      <c r="Q89" s="13">
        <f t="shared" si="4"/>
        <v>0</v>
      </c>
    </row>
    <row r="90" spans="1:17">
      <c r="A90" s="120" t="s">
        <v>594</v>
      </c>
      <c r="B90" s="115"/>
      <c r="C90" s="13">
        <v>0</v>
      </c>
      <c r="D90" s="13"/>
      <c r="E90" s="13">
        <v>0</v>
      </c>
      <c r="F90" s="13"/>
      <c r="G90" s="13">
        <v>-173034000</v>
      </c>
      <c r="H90" s="13"/>
      <c r="I90" s="13">
        <f t="shared" si="2"/>
        <v>-173034000</v>
      </c>
      <c r="J90" s="13"/>
      <c r="K90" s="13">
        <v>0</v>
      </c>
      <c r="L90" s="13"/>
      <c r="M90" s="13">
        <v>0</v>
      </c>
      <c r="N90" s="13"/>
      <c r="O90" s="13">
        <v>0</v>
      </c>
      <c r="P90" s="13"/>
      <c r="Q90" s="13">
        <f t="shared" si="4"/>
        <v>0</v>
      </c>
    </row>
    <row r="91" spans="1:17">
      <c r="A91" s="120" t="s">
        <v>595</v>
      </c>
      <c r="B91" s="115"/>
      <c r="C91" s="13">
        <v>0</v>
      </c>
      <c r="D91" s="13"/>
      <c r="E91" s="13">
        <v>0</v>
      </c>
      <c r="F91" s="13"/>
      <c r="G91" s="13">
        <v>-236505000</v>
      </c>
      <c r="H91" s="13"/>
      <c r="I91" s="13">
        <f t="shared" si="2"/>
        <v>-236505000</v>
      </c>
      <c r="J91" s="13"/>
      <c r="K91" s="13">
        <v>0</v>
      </c>
      <c r="L91" s="13"/>
      <c r="M91" s="13">
        <v>0</v>
      </c>
      <c r="N91" s="13"/>
      <c r="O91" s="13">
        <v>0</v>
      </c>
      <c r="P91" s="13"/>
      <c r="Q91" s="13">
        <f t="shared" si="4"/>
        <v>0</v>
      </c>
    </row>
    <row r="92" spans="1:17">
      <c r="A92" s="120" t="s">
        <v>596</v>
      </c>
      <c r="B92" s="115"/>
      <c r="C92" s="13">
        <v>0</v>
      </c>
      <c r="D92" s="13"/>
      <c r="E92" s="13">
        <v>0</v>
      </c>
      <c r="F92" s="13"/>
      <c r="G92" s="13">
        <v>-66000000</v>
      </c>
      <c r="H92" s="13"/>
      <c r="I92" s="13">
        <f t="shared" si="2"/>
        <v>-66000000</v>
      </c>
      <c r="J92" s="13"/>
      <c r="K92" s="13">
        <v>0</v>
      </c>
      <c r="L92" s="13"/>
      <c r="M92" s="13">
        <v>0</v>
      </c>
      <c r="N92" s="13"/>
      <c r="O92" s="13">
        <v>0</v>
      </c>
      <c r="P92" s="13"/>
      <c r="Q92" s="13">
        <f t="shared" si="4"/>
        <v>0</v>
      </c>
    </row>
    <row r="93" spans="1:17">
      <c r="A93" s="120" t="s">
        <v>597</v>
      </c>
      <c r="B93" s="115"/>
      <c r="C93" s="13">
        <v>0</v>
      </c>
      <c r="D93" s="13"/>
      <c r="E93" s="13">
        <v>0</v>
      </c>
      <c r="F93" s="13"/>
      <c r="G93" s="13">
        <v>-1234965000</v>
      </c>
      <c r="H93" s="13"/>
      <c r="I93" s="13">
        <f t="shared" si="2"/>
        <v>-1234965000</v>
      </c>
      <c r="J93" s="13"/>
      <c r="K93" s="13">
        <v>0</v>
      </c>
      <c r="L93" s="13"/>
      <c r="M93" s="13">
        <v>0</v>
      </c>
      <c r="N93" s="13"/>
      <c r="O93" s="13">
        <v>0</v>
      </c>
      <c r="P93" s="13"/>
      <c r="Q93" s="13">
        <f t="shared" si="4"/>
        <v>0</v>
      </c>
    </row>
    <row r="94" spans="1:17">
      <c r="A94" s="120" t="s">
        <v>598</v>
      </c>
      <c r="B94" s="115"/>
      <c r="C94" s="13">
        <v>0</v>
      </c>
      <c r="D94" s="13"/>
      <c r="E94" s="13">
        <v>0</v>
      </c>
      <c r="F94" s="13"/>
      <c r="G94" s="13">
        <v>-1217286000</v>
      </c>
      <c r="H94" s="13"/>
      <c r="I94" s="13">
        <f t="shared" si="2"/>
        <v>-1217286000</v>
      </c>
      <c r="J94" s="13"/>
      <c r="K94" s="13">
        <v>0</v>
      </c>
      <c r="L94" s="13"/>
      <c r="M94" s="13">
        <v>0</v>
      </c>
      <c r="N94" s="13"/>
      <c r="O94" s="13">
        <v>0</v>
      </c>
      <c r="P94" s="13"/>
      <c r="Q94" s="13">
        <f t="shared" si="4"/>
        <v>0</v>
      </c>
    </row>
    <row r="95" spans="1:17">
      <c r="A95" s="120" t="s">
        <v>599</v>
      </c>
      <c r="B95" s="115"/>
      <c r="C95" s="13">
        <v>0</v>
      </c>
      <c r="D95" s="13"/>
      <c r="E95" s="13">
        <v>0</v>
      </c>
      <c r="F95" s="13"/>
      <c r="G95" s="13">
        <v>-9947000</v>
      </c>
      <c r="H95" s="13"/>
      <c r="I95" s="13">
        <f t="shared" si="2"/>
        <v>-9947000</v>
      </c>
      <c r="J95" s="13"/>
      <c r="K95" s="13">
        <v>0</v>
      </c>
      <c r="L95" s="13"/>
      <c r="M95" s="13">
        <v>0</v>
      </c>
      <c r="N95" s="13"/>
      <c r="O95" s="13">
        <v>0</v>
      </c>
      <c r="P95" s="13"/>
      <c r="Q95" s="13">
        <f t="shared" si="4"/>
        <v>0</v>
      </c>
    </row>
    <row r="96" spans="1:17">
      <c r="A96" s="120" t="s">
        <v>600</v>
      </c>
      <c r="B96" s="115"/>
      <c r="C96" s="13">
        <v>0</v>
      </c>
      <c r="D96" s="13"/>
      <c r="E96" s="13">
        <v>0</v>
      </c>
      <c r="F96" s="13"/>
      <c r="G96" s="13">
        <v>-1397000</v>
      </c>
      <c r="H96" s="13"/>
      <c r="I96" s="13">
        <f t="shared" si="2"/>
        <v>-1397000</v>
      </c>
      <c r="J96" s="13"/>
      <c r="K96" s="13">
        <v>0</v>
      </c>
      <c r="L96" s="13"/>
      <c r="M96" s="13">
        <v>0</v>
      </c>
      <c r="N96" s="13"/>
      <c r="O96" s="13">
        <v>0</v>
      </c>
      <c r="P96" s="13"/>
      <c r="Q96" s="13">
        <f t="shared" si="4"/>
        <v>0</v>
      </c>
    </row>
    <row r="97" spans="1:17">
      <c r="A97" s="120" t="s">
        <v>601</v>
      </c>
      <c r="B97" s="115"/>
      <c r="C97" s="13">
        <v>0</v>
      </c>
      <c r="D97" s="13"/>
      <c r="E97" s="13">
        <v>0</v>
      </c>
      <c r="F97" s="13"/>
      <c r="G97" s="13">
        <v>-30892000</v>
      </c>
      <c r="H97" s="13"/>
      <c r="I97" s="13">
        <f t="shared" si="2"/>
        <v>-30892000</v>
      </c>
      <c r="J97" s="13"/>
      <c r="K97" s="13">
        <v>0</v>
      </c>
      <c r="L97" s="13"/>
      <c r="M97" s="13">
        <v>0</v>
      </c>
      <c r="N97" s="13"/>
      <c r="O97" s="13">
        <v>0</v>
      </c>
      <c r="P97" s="13"/>
      <c r="Q97" s="13">
        <f t="shared" si="4"/>
        <v>0</v>
      </c>
    </row>
    <row r="98" spans="1:17">
      <c r="A98" s="120" t="s">
        <v>602</v>
      </c>
      <c r="B98" s="115"/>
      <c r="C98" s="13">
        <v>0</v>
      </c>
      <c r="D98" s="13"/>
      <c r="E98" s="13">
        <v>0</v>
      </c>
      <c r="F98" s="13"/>
      <c r="G98" s="13">
        <v>-1046064000</v>
      </c>
      <c r="H98" s="13"/>
      <c r="I98" s="13">
        <f t="shared" si="2"/>
        <v>-1046064000</v>
      </c>
      <c r="J98" s="13"/>
      <c r="K98" s="13">
        <v>0</v>
      </c>
      <c r="L98" s="13"/>
      <c r="M98" s="13">
        <v>0</v>
      </c>
      <c r="N98" s="13"/>
      <c r="O98" s="13">
        <v>0</v>
      </c>
      <c r="P98" s="13"/>
      <c r="Q98" s="13">
        <f t="shared" si="4"/>
        <v>0</v>
      </c>
    </row>
    <row r="99" spans="1:17">
      <c r="A99" s="120" t="s">
        <v>603</v>
      </c>
      <c r="B99" s="115"/>
      <c r="C99" s="13">
        <v>0</v>
      </c>
      <c r="D99" s="13"/>
      <c r="E99" s="13">
        <v>0</v>
      </c>
      <c r="F99" s="13"/>
      <c r="G99" s="13">
        <v>-110494000</v>
      </c>
      <c r="H99" s="13"/>
      <c r="I99" s="13">
        <f t="shared" si="2"/>
        <v>-110494000</v>
      </c>
      <c r="J99" s="13"/>
      <c r="K99" s="13">
        <v>0</v>
      </c>
      <c r="L99" s="13"/>
      <c r="M99" s="13">
        <v>0</v>
      </c>
      <c r="N99" s="13"/>
      <c r="O99" s="13">
        <v>0</v>
      </c>
      <c r="P99" s="13"/>
      <c r="Q99" s="13">
        <f t="shared" si="4"/>
        <v>0</v>
      </c>
    </row>
    <row r="100" spans="1:17">
      <c r="A100" s="120" t="s">
        <v>604</v>
      </c>
      <c r="B100" s="115"/>
      <c r="C100" s="13">
        <v>0</v>
      </c>
      <c r="D100" s="13"/>
      <c r="E100" s="13">
        <v>0</v>
      </c>
      <c r="F100" s="13"/>
      <c r="G100" s="13">
        <v>-558394000</v>
      </c>
      <c r="H100" s="13"/>
      <c r="I100" s="13">
        <f t="shared" si="2"/>
        <v>-558394000</v>
      </c>
      <c r="J100" s="13"/>
      <c r="K100" s="13">
        <v>0</v>
      </c>
      <c r="L100" s="13"/>
      <c r="M100" s="13">
        <v>0</v>
      </c>
      <c r="N100" s="13"/>
      <c r="O100" s="13">
        <v>0</v>
      </c>
      <c r="P100" s="13"/>
      <c r="Q100" s="13">
        <f t="shared" si="4"/>
        <v>0</v>
      </c>
    </row>
    <row r="101" spans="1:17">
      <c r="A101" s="120" t="s">
        <v>605</v>
      </c>
      <c r="B101" s="115"/>
      <c r="C101" s="13">
        <v>0</v>
      </c>
      <c r="D101" s="13"/>
      <c r="E101" s="13">
        <v>0</v>
      </c>
      <c r="F101" s="13"/>
      <c r="G101" s="13">
        <v>-103826000</v>
      </c>
      <c r="H101" s="13"/>
      <c r="I101" s="13">
        <f t="shared" si="2"/>
        <v>-103826000</v>
      </c>
      <c r="J101" s="13"/>
      <c r="K101" s="13">
        <v>0</v>
      </c>
      <c r="L101" s="13"/>
      <c r="M101" s="13">
        <v>0</v>
      </c>
      <c r="N101" s="13"/>
      <c r="O101" s="13">
        <v>0</v>
      </c>
      <c r="P101" s="13"/>
      <c r="Q101" s="13">
        <f t="shared" si="4"/>
        <v>0</v>
      </c>
    </row>
    <row r="102" spans="1:17">
      <c r="A102" s="120" t="s">
        <v>606</v>
      </c>
      <c r="B102" s="115"/>
      <c r="C102" s="13">
        <v>0</v>
      </c>
      <c r="D102" s="13"/>
      <c r="E102" s="13">
        <v>0</v>
      </c>
      <c r="F102" s="13"/>
      <c r="G102" s="13">
        <v>-174667000</v>
      </c>
      <c r="H102" s="13"/>
      <c r="I102" s="13">
        <f t="shared" si="2"/>
        <v>-174667000</v>
      </c>
      <c r="J102" s="13"/>
      <c r="K102" s="13">
        <v>0</v>
      </c>
      <c r="L102" s="13"/>
      <c r="M102" s="13">
        <v>0</v>
      </c>
      <c r="N102" s="13"/>
      <c r="O102" s="13">
        <v>0</v>
      </c>
      <c r="P102" s="13"/>
      <c r="Q102" s="13">
        <f t="shared" si="4"/>
        <v>0</v>
      </c>
    </row>
    <row r="103" spans="1:17">
      <c r="A103" s="120" t="s">
        <v>607</v>
      </c>
      <c r="B103" s="115"/>
      <c r="C103" s="13">
        <v>0</v>
      </c>
      <c r="D103" s="13"/>
      <c r="E103" s="13">
        <v>0</v>
      </c>
      <c r="F103" s="13"/>
      <c r="G103" s="13">
        <v>1977846908</v>
      </c>
      <c r="H103" s="13"/>
      <c r="I103" s="13">
        <f t="shared" si="2"/>
        <v>1977846908</v>
      </c>
      <c r="J103" s="13"/>
      <c r="K103" s="13">
        <v>0</v>
      </c>
      <c r="L103" s="13"/>
      <c r="M103" s="13">
        <v>0</v>
      </c>
      <c r="N103" s="13"/>
      <c r="O103" s="13">
        <v>0</v>
      </c>
      <c r="P103" s="13"/>
      <c r="Q103" s="13">
        <f t="shared" si="4"/>
        <v>0</v>
      </c>
    </row>
    <row r="104" spans="1:17">
      <c r="A104" s="120" t="s">
        <v>608</v>
      </c>
      <c r="B104" s="115"/>
      <c r="C104" s="13">
        <v>0</v>
      </c>
      <c r="D104" s="13"/>
      <c r="E104" s="13">
        <v>0</v>
      </c>
      <c r="F104" s="13"/>
      <c r="G104" s="13">
        <v>1036682855</v>
      </c>
      <c r="H104" s="13"/>
      <c r="I104" s="13">
        <f t="shared" si="2"/>
        <v>1036682855</v>
      </c>
      <c r="J104" s="13"/>
      <c r="K104" s="13">
        <v>0</v>
      </c>
      <c r="L104" s="13"/>
      <c r="M104" s="13">
        <v>0</v>
      </c>
      <c r="N104" s="13"/>
      <c r="O104" s="13">
        <v>0</v>
      </c>
      <c r="P104" s="13"/>
      <c r="Q104" s="13">
        <f t="shared" si="4"/>
        <v>0</v>
      </c>
    </row>
    <row r="105" spans="1:17">
      <c r="A105" s="120" t="s">
        <v>609</v>
      </c>
      <c r="B105" s="115"/>
      <c r="C105" s="13">
        <v>0</v>
      </c>
      <c r="D105" s="13"/>
      <c r="E105" s="13">
        <v>0</v>
      </c>
      <c r="F105" s="13"/>
      <c r="G105" s="13">
        <v>-639192000</v>
      </c>
      <c r="H105" s="13"/>
      <c r="I105" s="13">
        <f t="shared" si="2"/>
        <v>-639192000</v>
      </c>
      <c r="J105" s="13"/>
      <c r="K105" s="13">
        <v>0</v>
      </c>
      <c r="L105" s="13"/>
      <c r="M105" s="13">
        <v>0</v>
      </c>
      <c r="N105" s="13"/>
      <c r="O105" s="13">
        <v>0</v>
      </c>
      <c r="P105" s="13"/>
      <c r="Q105" s="13">
        <f t="shared" si="4"/>
        <v>0</v>
      </c>
    </row>
    <row r="106" spans="1:17">
      <c r="A106" s="120" t="s">
        <v>610</v>
      </c>
      <c r="B106" s="115"/>
      <c r="C106" s="13">
        <v>0</v>
      </c>
      <c r="D106" s="13"/>
      <c r="E106" s="13">
        <v>0</v>
      </c>
      <c r="F106" s="13"/>
      <c r="G106" s="13">
        <v>617848000</v>
      </c>
      <c r="H106" s="13"/>
      <c r="I106" s="13">
        <f t="shared" si="2"/>
        <v>617848000</v>
      </c>
      <c r="J106" s="13"/>
      <c r="K106" s="13">
        <v>0</v>
      </c>
      <c r="L106" s="13"/>
      <c r="M106" s="13">
        <v>0</v>
      </c>
      <c r="N106" s="13"/>
      <c r="O106" s="13">
        <v>0</v>
      </c>
      <c r="P106" s="13"/>
      <c r="Q106" s="13">
        <f t="shared" si="4"/>
        <v>0</v>
      </c>
    </row>
    <row r="107" spans="1:17">
      <c r="A107" s="120" t="s">
        <v>611</v>
      </c>
      <c r="B107" s="115"/>
      <c r="C107" s="13">
        <v>0</v>
      </c>
      <c r="D107" s="13"/>
      <c r="E107" s="13">
        <v>0</v>
      </c>
      <c r="F107" s="13"/>
      <c r="G107" s="13">
        <v>3321122000</v>
      </c>
      <c r="H107" s="13"/>
      <c r="I107" s="13">
        <f t="shared" si="2"/>
        <v>3321122000</v>
      </c>
      <c r="J107" s="13"/>
      <c r="K107" s="13">
        <v>0</v>
      </c>
      <c r="L107" s="13"/>
      <c r="M107" s="13">
        <v>0</v>
      </c>
      <c r="N107" s="13"/>
      <c r="O107" s="13">
        <v>0</v>
      </c>
      <c r="P107" s="13"/>
      <c r="Q107" s="13">
        <f t="shared" si="4"/>
        <v>0</v>
      </c>
    </row>
    <row r="108" spans="1:17">
      <c r="A108" s="120" t="s">
        <v>612</v>
      </c>
      <c r="B108" s="115"/>
      <c r="C108" s="13">
        <v>0</v>
      </c>
      <c r="D108" s="13"/>
      <c r="E108" s="13">
        <v>0</v>
      </c>
      <c r="F108" s="13"/>
      <c r="G108" s="13">
        <v>2215360000</v>
      </c>
      <c r="H108" s="13"/>
      <c r="I108" s="13">
        <f t="shared" si="2"/>
        <v>2215360000</v>
      </c>
      <c r="J108" s="13"/>
      <c r="K108" s="13">
        <v>0</v>
      </c>
      <c r="L108" s="13"/>
      <c r="M108" s="13">
        <v>0</v>
      </c>
      <c r="N108" s="13"/>
      <c r="O108" s="13">
        <v>0</v>
      </c>
      <c r="P108" s="13"/>
      <c r="Q108" s="13">
        <f t="shared" si="4"/>
        <v>0</v>
      </c>
    </row>
    <row r="109" spans="1:17">
      <c r="A109" s="120" t="s">
        <v>613</v>
      </c>
      <c r="B109" s="115"/>
      <c r="C109" s="13">
        <v>0</v>
      </c>
      <c r="D109" s="13"/>
      <c r="E109" s="13">
        <v>0</v>
      </c>
      <c r="F109" s="13"/>
      <c r="G109" s="13">
        <v>-31547000</v>
      </c>
      <c r="H109" s="13"/>
      <c r="I109" s="13">
        <f t="shared" si="2"/>
        <v>-31547000</v>
      </c>
      <c r="J109" s="13"/>
      <c r="K109" s="13">
        <v>0</v>
      </c>
      <c r="L109" s="13"/>
      <c r="M109" s="13">
        <v>0</v>
      </c>
      <c r="N109" s="13"/>
      <c r="O109" s="13">
        <v>0</v>
      </c>
      <c r="P109" s="13"/>
      <c r="Q109" s="13">
        <f t="shared" si="4"/>
        <v>0</v>
      </c>
    </row>
    <row r="110" spans="1:17">
      <c r="A110" s="120" t="s">
        <v>614</v>
      </c>
      <c r="B110" s="115"/>
      <c r="C110" s="13">
        <v>0</v>
      </c>
      <c r="D110" s="13"/>
      <c r="E110" s="13">
        <v>0</v>
      </c>
      <c r="F110" s="13"/>
      <c r="G110" s="13">
        <v>-368231000</v>
      </c>
      <c r="H110" s="13"/>
      <c r="I110" s="13">
        <f t="shared" si="2"/>
        <v>-368231000</v>
      </c>
      <c r="J110" s="13"/>
      <c r="K110" s="13">
        <v>0</v>
      </c>
      <c r="L110" s="13"/>
      <c r="M110" s="13">
        <v>0</v>
      </c>
      <c r="N110" s="13"/>
      <c r="O110" s="13">
        <v>0</v>
      </c>
      <c r="P110" s="13"/>
      <c r="Q110" s="13">
        <f t="shared" si="4"/>
        <v>0</v>
      </c>
    </row>
    <row r="111" spans="1:17">
      <c r="A111" s="120" t="s">
        <v>615</v>
      </c>
      <c r="B111" s="115"/>
      <c r="C111" s="13">
        <v>0</v>
      </c>
      <c r="D111" s="13"/>
      <c r="E111" s="13">
        <v>0</v>
      </c>
      <c r="F111" s="13"/>
      <c r="G111" s="13">
        <v>-633402000</v>
      </c>
      <c r="H111" s="13"/>
      <c r="I111" s="13">
        <f t="shared" si="2"/>
        <v>-633402000</v>
      </c>
      <c r="J111" s="13"/>
      <c r="K111" s="13">
        <v>0</v>
      </c>
      <c r="L111" s="13"/>
      <c r="M111" s="13">
        <v>0</v>
      </c>
      <c r="N111" s="13"/>
      <c r="O111" s="13">
        <v>0</v>
      </c>
      <c r="P111" s="13"/>
      <c r="Q111" s="13">
        <f t="shared" si="4"/>
        <v>0</v>
      </c>
    </row>
    <row r="112" spans="1:17">
      <c r="A112" s="120" t="s">
        <v>616</v>
      </c>
      <c r="B112" s="115"/>
      <c r="C112" s="13">
        <v>0</v>
      </c>
      <c r="D112" s="13"/>
      <c r="E112" s="13">
        <v>0</v>
      </c>
      <c r="F112" s="13"/>
      <c r="G112" s="13">
        <v>-443982000</v>
      </c>
      <c r="H112" s="13"/>
      <c r="I112" s="13">
        <f t="shared" si="2"/>
        <v>-443982000</v>
      </c>
      <c r="J112" s="13"/>
      <c r="K112" s="13">
        <v>0</v>
      </c>
      <c r="L112" s="13"/>
      <c r="M112" s="13">
        <v>0</v>
      </c>
      <c r="N112" s="13"/>
      <c r="O112" s="13">
        <v>0</v>
      </c>
      <c r="P112" s="13"/>
      <c r="Q112" s="13">
        <f t="shared" si="4"/>
        <v>0</v>
      </c>
    </row>
    <row r="113" spans="1:17">
      <c r="A113" s="120" t="s">
        <v>617</v>
      </c>
      <c r="B113" s="115"/>
      <c r="C113" s="13">
        <v>0</v>
      </c>
      <c r="D113" s="13"/>
      <c r="E113" s="13">
        <v>0</v>
      </c>
      <c r="F113" s="13"/>
      <c r="G113" s="13">
        <v>-2871323000</v>
      </c>
      <c r="H113" s="13"/>
      <c r="I113" s="13">
        <f t="shared" si="2"/>
        <v>-2871323000</v>
      </c>
      <c r="J113" s="13"/>
      <c r="K113" s="13">
        <v>0</v>
      </c>
      <c r="L113" s="13"/>
      <c r="M113" s="13">
        <v>0</v>
      </c>
      <c r="N113" s="13"/>
      <c r="O113" s="13">
        <v>0</v>
      </c>
      <c r="P113" s="13"/>
      <c r="Q113" s="13">
        <f t="shared" si="4"/>
        <v>0</v>
      </c>
    </row>
    <row r="114" spans="1:17">
      <c r="A114" s="120" t="s">
        <v>618</v>
      </c>
      <c r="B114" s="115"/>
      <c r="C114" s="13">
        <v>0</v>
      </c>
      <c r="D114" s="13"/>
      <c r="E114" s="13">
        <v>0</v>
      </c>
      <c r="F114" s="13"/>
      <c r="G114" s="13">
        <v>4489925705</v>
      </c>
      <c r="H114" s="13"/>
      <c r="I114" s="13">
        <f t="shared" si="2"/>
        <v>4489925705</v>
      </c>
      <c r="J114" s="13"/>
      <c r="K114" s="13">
        <v>0</v>
      </c>
      <c r="L114" s="13"/>
      <c r="M114" s="13">
        <v>0</v>
      </c>
      <c r="N114" s="13"/>
      <c r="O114" s="13">
        <v>0</v>
      </c>
      <c r="P114" s="13"/>
      <c r="Q114" s="13">
        <f t="shared" si="4"/>
        <v>0</v>
      </c>
    </row>
    <row r="115" spans="1:17">
      <c r="A115" s="120" t="s">
        <v>619</v>
      </c>
      <c r="B115" s="115"/>
      <c r="C115" s="13">
        <v>0</v>
      </c>
      <c r="D115" s="13"/>
      <c r="E115" s="13">
        <v>0</v>
      </c>
      <c r="F115" s="13"/>
      <c r="G115" s="13">
        <v>111471000</v>
      </c>
      <c r="H115" s="13"/>
      <c r="I115" s="13">
        <f t="shared" si="2"/>
        <v>111471000</v>
      </c>
      <c r="J115" s="13"/>
      <c r="K115" s="13">
        <v>0</v>
      </c>
      <c r="L115" s="13"/>
      <c r="M115" s="13">
        <v>0</v>
      </c>
      <c r="N115" s="13"/>
      <c r="O115" s="13">
        <v>0</v>
      </c>
      <c r="P115" s="13"/>
      <c r="Q115" s="13">
        <f t="shared" si="4"/>
        <v>0</v>
      </c>
    </row>
    <row r="116" spans="1:17">
      <c r="A116" s="120" t="s">
        <v>620</v>
      </c>
      <c r="B116" s="115"/>
      <c r="C116" s="13">
        <v>0</v>
      </c>
      <c r="D116" s="13"/>
      <c r="E116" s="13">
        <v>0</v>
      </c>
      <c r="F116" s="13"/>
      <c r="G116" s="13">
        <v>45470000</v>
      </c>
      <c r="H116" s="13"/>
      <c r="I116" s="13">
        <f t="shared" si="2"/>
        <v>45470000</v>
      </c>
      <c r="J116" s="13"/>
      <c r="K116" s="13">
        <v>0</v>
      </c>
      <c r="L116" s="13"/>
      <c r="M116" s="13">
        <v>0</v>
      </c>
      <c r="N116" s="13"/>
      <c r="O116" s="13">
        <v>0</v>
      </c>
      <c r="P116" s="13"/>
      <c r="Q116" s="13">
        <f t="shared" si="4"/>
        <v>0</v>
      </c>
    </row>
    <row r="117" spans="1:17">
      <c r="A117" s="120" t="s">
        <v>621</v>
      </c>
      <c r="B117" s="115"/>
      <c r="C117" s="13">
        <v>0</v>
      </c>
      <c r="D117" s="13"/>
      <c r="E117" s="13">
        <v>0</v>
      </c>
      <c r="F117" s="13"/>
      <c r="G117" s="13">
        <v>-4365615</v>
      </c>
      <c r="H117" s="13"/>
      <c r="I117" s="13">
        <f t="shared" si="2"/>
        <v>-4365615</v>
      </c>
      <c r="J117" s="13"/>
      <c r="K117" s="13">
        <v>0</v>
      </c>
      <c r="L117" s="13"/>
      <c r="M117" s="13">
        <v>0</v>
      </c>
      <c r="N117" s="13"/>
      <c r="O117" s="13">
        <v>0</v>
      </c>
      <c r="P117" s="13"/>
      <c r="Q117" s="13">
        <f t="shared" si="4"/>
        <v>0</v>
      </c>
    </row>
    <row r="118" spans="1:17">
      <c r="A118" s="120" t="s">
        <v>622</v>
      </c>
      <c r="B118" s="115"/>
      <c r="C118" s="13">
        <v>0</v>
      </c>
      <c r="D118" s="13"/>
      <c r="E118" s="13">
        <v>0</v>
      </c>
      <c r="F118" s="13"/>
      <c r="G118" s="13">
        <v>8310000</v>
      </c>
      <c r="H118" s="13"/>
      <c r="I118" s="13">
        <f t="shared" si="2"/>
        <v>8310000</v>
      </c>
      <c r="J118" s="13"/>
      <c r="K118" s="13">
        <v>0</v>
      </c>
      <c r="L118" s="13"/>
      <c r="M118" s="13">
        <v>0</v>
      </c>
      <c r="N118" s="13"/>
      <c r="O118" s="13">
        <v>0</v>
      </c>
      <c r="P118" s="13"/>
      <c r="Q118" s="13">
        <f t="shared" si="4"/>
        <v>0</v>
      </c>
    </row>
    <row r="119" spans="1:17">
      <c r="A119" s="120" t="s">
        <v>623</v>
      </c>
      <c r="B119" s="115"/>
      <c r="C119" s="13">
        <v>0</v>
      </c>
      <c r="D119" s="13"/>
      <c r="E119" s="13">
        <v>0</v>
      </c>
      <c r="F119" s="13"/>
      <c r="G119" s="13">
        <v>328121000</v>
      </c>
      <c r="H119" s="13"/>
      <c r="I119" s="13">
        <f t="shared" si="2"/>
        <v>328121000</v>
      </c>
      <c r="J119" s="13"/>
      <c r="K119" s="13">
        <v>0</v>
      </c>
      <c r="L119" s="13"/>
      <c r="M119" s="13">
        <v>0</v>
      </c>
      <c r="N119" s="13"/>
      <c r="O119" s="13">
        <v>0</v>
      </c>
      <c r="P119" s="13"/>
      <c r="Q119" s="13">
        <f t="shared" si="4"/>
        <v>0</v>
      </c>
    </row>
    <row r="120" spans="1:17">
      <c r="A120" s="120" t="s">
        <v>624</v>
      </c>
      <c r="B120" s="115"/>
      <c r="C120" s="13">
        <v>0</v>
      </c>
      <c r="D120" s="13"/>
      <c r="E120" s="13">
        <v>0</v>
      </c>
      <c r="F120" s="13"/>
      <c r="G120" s="13">
        <v>-35854000</v>
      </c>
      <c r="H120" s="13"/>
      <c r="I120" s="13">
        <f t="shared" si="2"/>
        <v>-35854000</v>
      </c>
      <c r="J120" s="13"/>
      <c r="K120" s="13">
        <v>0</v>
      </c>
      <c r="L120" s="13"/>
      <c r="M120" s="13">
        <v>0</v>
      </c>
      <c r="N120" s="13"/>
      <c r="O120" s="13">
        <v>0</v>
      </c>
      <c r="P120" s="13"/>
      <c r="Q120" s="13">
        <f t="shared" si="4"/>
        <v>0</v>
      </c>
    </row>
    <row r="121" spans="1:17">
      <c r="A121" s="120" t="s">
        <v>625</v>
      </c>
      <c r="B121" s="115"/>
      <c r="C121" s="13">
        <v>0</v>
      </c>
      <c r="D121" s="13"/>
      <c r="E121" s="13">
        <v>0</v>
      </c>
      <c r="F121" s="13"/>
      <c r="G121" s="13">
        <v>-424955000</v>
      </c>
      <c r="H121" s="13"/>
      <c r="I121" s="13">
        <f t="shared" si="2"/>
        <v>-424955000</v>
      </c>
      <c r="J121" s="13"/>
      <c r="K121" s="13">
        <v>0</v>
      </c>
      <c r="L121" s="13"/>
      <c r="M121" s="13">
        <v>0</v>
      </c>
      <c r="N121" s="13"/>
      <c r="O121" s="13">
        <v>0</v>
      </c>
      <c r="P121" s="13"/>
      <c r="Q121" s="13">
        <f t="shared" si="4"/>
        <v>0</v>
      </c>
    </row>
    <row r="122" spans="1:17">
      <c r="A122" s="120" t="s">
        <v>626</v>
      </c>
      <c r="B122" s="115"/>
      <c r="C122" s="13">
        <v>0</v>
      </c>
      <c r="D122" s="13"/>
      <c r="E122" s="13">
        <v>0</v>
      </c>
      <c r="F122" s="13"/>
      <c r="G122" s="13">
        <v>-62680000</v>
      </c>
      <c r="H122" s="13"/>
      <c r="I122" s="13">
        <f t="shared" si="2"/>
        <v>-62680000</v>
      </c>
      <c r="J122" s="13"/>
      <c r="K122" s="13">
        <v>0</v>
      </c>
      <c r="L122" s="13"/>
      <c r="M122" s="13">
        <v>0</v>
      </c>
      <c r="N122" s="13"/>
      <c r="O122" s="13">
        <v>0</v>
      </c>
      <c r="P122" s="13"/>
      <c r="Q122" s="13">
        <f t="shared" si="4"/>
        <v>0</v>
      </c>
    </row>
    <row r="123" spans="1:17">
      <c r="A123" s="120" t="s">
        <v>627</v>
      </c>
      <c r="B123" s="115"/>
      <c r="C123" s="13">
        <v>0</v>
      </c>
      <c r="D123" s="13"/>
      <c r="E123" s="13">
        <v>0</v>
      </c>
      <c r="F123" s="13"/>
      <c r="G123" s="13">
        <v>-69460000</v>
      </c>
      <c r="H123" s="13"/>
      <c r="I123" s="13">
        <f t="shared" si="2"/>
        <v>-69460000</v>
      </c>
      <c r="J123" s="13"/>
      <c r="K123" s="13">
        <v>0</v>
      </c>
      <c r="L123" s="13"/>
      <c r="M123" s="13">
        <v>0</v>
      </c>
      <c r="N123" s="13"/>
      <c r="O123" s="13">
        <v>0</v>
      </c>
      <c r="P123" s="13"/>
      <c r="Q123" s="13">
        <f t="shared" si="4"/>
        <v>0</v>
      </c>
    </row>
    <row r="124" spans="1:17">
      <c r="A124" s="120" t="s">
        <v>628</v>
      </c>
      <c r="B124" s="115"/>
      <c r="C124" s="13">
        <v>0</v>
      </c>
      <c r="D124" s="13"/>
      <c r="E124" s="13">
        <v>0</v>
      </c>
      <c r="F124" s="13"/>
      <c r="G124" s="13">
        <v>-2706467000</v>
      </c>
      <c r="H124" s="13"/>
      <c r="I124" s="13">
        <f t="shared" si="2"/>
        <v>-2706467000</v>
      </c>
      <c r="J124" s="13"/>
      <c r="K124" s="13">
        <v>0</v>
      </c>
      <c r="L124" s="13"/>
      <c r="M124" s="13">
        <v>0</v>
      </c>
      <c r="N124" s="13"/>
      <c r="O124" s="13">
        <v>0</v>
      </c>
      <c r="P124" s="13"/>
      <c r="Q124" s="13">
        <f t="shared" si="4"/>
        <v>0</v>
      </c>
    </row>
    <row r="125" spans="1:17">
      <c r="A125" s="120" t="s">
        <v>629</v>
      </c>
      <c r="B125" s="115"/>
      <c r="C125" s="13">
        <v>0</v>
      </c>
      <c r="D125" s="13"/>
      <c r="E125" s="13">
        <v>0</v>
      </c>
      <c r="F125" s="13"/>
      <c r="G125" s="13">
        <v>-798663000</v>
      </c>
      <c r="H125" s="13"/>
      <c r="I125" s="13">
        <f t="shared" ref="I125:I188" si="5">E125+G125</f>
        <v>-798663000</v>
      </c>
      <c r="J125" s="13"/>
      <c r="K125" s="13">
        <v>0</v>
      </c>
      <c r="L125" s="13"/>
      <c r="M125" s="13">
        <v>0</v>
      </c>
      <c r="N125" s="13"/>
      <c r="O125" s="13">
        <v>0</v>
      </c>
      <c r="P125" s="13"/>
      <c r="Q125" s="13">
        <f t="shared" si="4"/>
        <v>0</v>
      </c>
    </row>
    <row r="126" spans="1:17">
      <c r="A126" s="120" t="s">
        <v>630</v>
      </c>
      <c r="B126" s="115"/>
      <c r="C126" s="13">
        <v>0</v>
      </c>
      <c r="D126" s="13"/>
      <c r="E126" s="13">
        <v>0</v>
      </c>
      <c r="F126" s="13"/>
      <c r="G126" s="13">
        <v>-385082000</v>
      </c>
      <c r="H126" s="13"/>
      <c r="I126" s="13">
        <f t="shared" si="5"/>
        <v>-385082000</v>
      </c>
      <c r="J126" s="13"/>
      <c r="K126" s="13">
        <v>0</v>
      </c>
      <c r="L126" s="13"/>
      <c r="M126" s="13">
        <v>0</v>
      </c>
      <c r="N126" s="13"/>
      <c r="O126" s="13">
        <v>0</v>
      </c>
      <c r="P126" s="13"/>
      <c r="Q126" s="13">
        <f t="shared" si="4"/>
        <v>0</v>
      </c>
    </row>
    <row r="127" spans="1:17">
      <c r="A127" s="120" t="s">
        <v>631</v>
      </c>
      <c r="B127" s="115"/>
      <c r="C127" s="13">
        <v>0</v>
      </c>
      <c r="D127" s="13"/>
      <c r="E127" s="13">
        <v>0</v>
      </c>
      <c r="F127" s="13"/>
      <c r="G127" s="13">
        <v>-332369000</v>
      </c>
      <c r="H127" s="13"/>
      <c r="I127" s="13">
        <f t="shared" si="5"/>
        <v>-332369000</v>
      </c>
      <c r="J127" s="13"/>
      <c r="K127" s="13">
        <v>0</v>
      </c>
      <c r="L127" s="13"/>
      <c r="M127" s="13">
        <v>0</v>
      </c>
      <c r="N127" s="13"/>
      <c r="O127" s="13">
        <v>0</v>
      </c>
      <c r="P127" s="13"/>
      <c r="Q127" s="13">
        <f t="shared" si="4"/>
        <v>0</v>
      </c>
    </row>
    <row r="128" spans="1:17">
      <c r="A128" s="120" t="s">
        <v>632</v>
      </c>
      <c r="B128" s="115"/>
      <c r="C128" s="13">
        <v>0</v>
      </c>
      <c r="D128" s="13"/>
      <c r="E128" s="13">
        <v>0</v>
      </c>
      <c r="F128" s="13"/>
      <c r="G128" s="13">
        <v>-2437956000</v>
      </c>
      <c r="H128" s="13"/>
      <c r="I128" s="13">
        <f t="shared" si="5"/>
        <v>-2437956000</v>
      </c>
      <c r="J128" s="13"/>
      <c r="K128" s="13">
        <v>0</v>
      </c>
      <c r="L128" s="13"/>
      <c r="M128" s="13">
        <v>0</v>
      </c>
      <c r="N128" s="13"/>
      <c r="O128" s="13">
        <v>0</v>
      </c>
      <c r="P128" s="13"/>
      <c r="Q128" s="13">
        <f t="shared" si="4"/>
        <v>0</v>
      </c>
    </row>
    <row r="129" spans="1:17">
      <c r="A129" s="120" t="s">
        <v>633</v>
      </c>
      <c r="B129" s="115"/>
      <c r="C129" s="13">
        <v>0</v>
      </c>
      <c r="D129" s="13"/>
      <c r="E129" s="13">
        <v>0</v>
      </c>
      <c r="F129" s="13"/>
      <c r="G129" s="13">
        <v>-258576000</v>
      </c>
      <c r="H129" s="13"/>
      <c r="I129" s="13">
        <f t="shared" si="5"/>
        <v>-258576000</v>
      </c>
      <c r="J129" s="13"/>
      <c r="K129" s="13">
        <v>0</v>
      </c>
      <c r="L129" s="13"/>
      <c r="M129" s="13">
        <v>0</v>
      </c>
      <c r="N129" s="13"/>
      <c r="O129" s="13">
        <v>0</v>
      </c>
      <c r="P129" s="13"/>
      <c r="Q129" s="13">
        <f t="shared" si="4"/>
        <v>0</v>
      </c>
    </row>
    <row r="130" spans="1:17">
      <c r="A130" s="120" t="s">
        <v>634</v>
      </c>
      <c r="B130" s="115"/>
      <c r="C130" s="13">
        <v>0</v>
      </c>
      <c r="D130" s="13"/>
      <c r="E130" s="13">
        <v>0</v>
      </c>
      <c r="F130" s="13"/>
      <c r="G130" s="13">
        <v>86638000</v>
      </c>
      <c r="H130" s="13"/>
      <c r="I130" s="13">
        <f t="shared" si="5"/>
        <v>86638000</v>
      </c>
      <c r="J130" s="13"/>
      <c r="K130" s="13">
        <v>0</v>
      </c>
      <c r="L130" s="13"/>
      <c r="M130" s="13">
        <v>0</v>
      </c>
      <c r="N130" s="13"/>
      <c r="O130" s="13">
        <v>0</v>
      </c>
      <c r="P130" s="13"/>
      <c r="Q130" s="13">
        <f t="shared" si="4"/>
        <v>0</v>
      </c>
    </row>
    <row r="131" spans="1:17">
      <c r="A131" s="120" t="s">
        <v>635</v>
      </c>
      <c r="B131" s="115"/>
      <c r="C131" s="13">
        <v>0</v>
      </c>
      <c r="D131" s="13"/>
      <c r="E131" s="13">
        <v>0</v>
      </c>
      <c r="F131" s="13"/>
      <c r="G131" s="13">
        <v>-101464000</v>
      </c>
      <c r="H131" s="13"/>
      <c r="I131" s="13">
        <f t="shared" si="5"/>
        <v>-101464000</v>
      </c>
      <c r="J131" s="13"/>
      <c r="K131" s="13">
        <v>0</v>
      </c>
      <c r="L131" s="13"/>
      <c r="M131" s="13">
        <v>0</v>
      </c>
      <c r="N131" s="13"/>
      <c r="O131" s="13">
        <v>0</v>
      </c>
      <c r="P131" s="13"/>
      <c r="Q131" s="13">
        <f t="shared" si="4"/>
        <v>0</v>
      </c>
    </row>
    <row r="132" spans="1:17">
      <c r="A132" s="120" t="s">
        <v>636</v>
      </c>
      <c r="B132" s="115"/>
      <c r="C132" s="13">
        <v>0</v>
      </c>
      <c r="D132" s="13"/>
      <c r="E132" s="13">
        <v>0</v>
      </c>
      <c r="F132" s="13"/>
      <c r="G132" s="13">
        <v>-102886000</v>
      </c>
      <c r="H132" s="13"/>
      <c r="I132" s="13">
        <f t="shared" si="5"/>
        <v>-102886000</v>
      </c>
      <c r="J132" s="13"/>
      <c r="K132" s="13">
        <v>0</v>
      </c>
      <c r="L132" s="13"/>
      <c r="M132" s="13">
        <v>0</v>
      </c>
      <c r="N132" s="13"/>
      <c r="O132" s="13">
        <v>0</v>
      </c>
      <c r="P132" s="13"/>
      <c r="Q132" s="13">
        <f t="shared" si="4"/>
        <v>0</v>
      </c>
    </row>
    <row r="133" spans="1:17">
      <c r="A133" s="120" t="s">
        <v>637</v>
      </c>
      <c r="B133" s="115"/>
      <c r="C133" s="13">
        <v>0</v>
      </c>
      <c r="D133" s="13"/>
      <c r="E133" s="13">
        <v>0</v>
      </c>
      <c r="F133" s="13"/>
      <c r="G133" s="13">
        <v>-158600000</v>
      </c>
      <c r="H133" s="13"/>
      <c r="I133" s="13">
        <f t="shared" si="5"/>
        <v>-158600000</v>
      </c>
      <c r="J133" s="13"/>
      <c r="K133" s="13">
        <v>0</v>
      </c>
      <c r="L133" s="13"/>
      <c r="M133" s="13">
        <v>0</v>
      </c>
      <c r="N133" s="13"/>
      <c r="O133" s="13">
        <v>0</v>
      </c>
      <c r="P133" s="13"/>
      <c r="Q133" s="13">
        <f t="shared" si="4"/>
        <v>0</v>
      </c>
    </row>
    <row r="134" spans="1:17">
      <c r="A134" s="120" t="s">
        <v>638</v>
      </c>
      <c r="B134" s="115"/>
      <c r="C134" s="13">
        <v>0</v>
      </c>
      <c r="D134" s="13"/>
      <c r="E134" s="13">
        <v>0</v>
      </c>
      <c r="F134" s="13"/>
      <c r="G134" s="13">
        <v>-2804725000</v>
      </c>
      <c r="H134" s="13"/>
      <c r="I134" s="13">
        <f t="shared" si="5"/>
        <v>-2804725000</v>
      </c>
      <c r="J134" s="13"/>
      <c r="K134" s="13">
        <v>0</v>
      </c>
      <c r="L134" s="13"/>
      <c r="M134" s="13">
        <v>0</v>
      </c>
      <c r="N134" s="13"/>
      <c r="O134" s="13">
        <v>0</v>
      </c>
      <c r="P134" s="13"/>
      <c r="Q134" s="13">
        <f t="shared" si="4"/>
        <v>0</v>
      </c>
    </row>
    <row r="135" spans="1:17">
      <c r="A135" s="120" t="s">
        <v>639</v>
      </c>
      <c r="B135" s="115"/>
      <c r="C135" s="13">
        <v>0</v>
      </c>
      <c r="D135" s="13"/>
      <c r="E135" s="13">
        <v>0</v>
      </c>
      <c r="F135" s="13"/>
      <c r="G135" s="13">
        <v>-227729000</v>
      </c>
      <c r="H135" s="13"/>
      <c r="I135" s="13">
        <f t="shared" si="5"/>
        <v>-227729000</v>
      </c>
      <c r="J135" s="13"/>
      <c r="K135" s="13">
        <v>0</v>
      </c>
      <c r="L135" s="13"/>
      <c r="M135" s="13">
        <v>0</v>
      </c>
      <c r="N135" s="13"/>
      <c r="O135" s="13">
        <v>0</v>
      </c>
      <c r="P135" s="13"/>
      <c r="Q135" s="13">
        <f t="shared" ref="Q135:Q142" si="6">M135+O135</f>
        <v>0</v>
      </c>
    </row>
    <row r="136" spans="1:17">
      <c r="A136" s="120" t="s">
        <v>640</v>
      </c>
      <c r="B136" s="115"/>
      <c r="C136" s="13">
        <v>0</v>
      </c>
      <c r="D136" s="13"/>
      <c r="E136" s="13">
        <v>0</v>
      </c>
      <c r="F136" s="13"/>
      <c r="G136" s="13">
        <v>-4189532000</v>
      </c>
      <c r="H136" s="13"/>
      <c r="I136" s="13">
        <f t="shared" si="5"/>
        <v>-4189532000</v>
      </c>
      <c r="J136" s="13"/>
      <c r="K136" s="13">
        <v>0</v>
      </c>
      <c r="L136" s="13"/>
      <c r="M136" s="13">
        <v>0</v>
      </c>
      <c r="N136" s="13"/>
      <c r="O136" s="13">
        <v>0</v>
      </c>
      <c r="P136" s="13"/>
      <c r="Q136" s="13">
        <f t="shared" si="6"/>
        <v>0</v>
      </c>
    </row>
    <row r="137" spans="1:17">
      <c r="A137" s="120" t="s">
        <v>641</v>
      </c>
      <c r="B137" s="115"/>
      <c r="C137" s="13">
        <v>0</v>
      </c>
      <c r="D137" s="13"/>
      <c r="E137" s="13">
        <v>0</v>
      </c>
      <c r="F137" s="13"/>
      <c r="G137" s="13">
        <v>-2416000</v>
      </c>
      <c r="H137" s="13"/>
      <c r="I137" s="13">
        <f t="shared" si="5"/>
        <v>-2416000</v>
      </c>
      <c r="J137" s="13"/>
      <c r="K137" s="13">
        <v>0</v>
      </c>
      <c r="L137" s="13"/>
      <c r="M137" s="13">
        <v>0</v>
      </c>
      <c r="N137" s="13"/>
      <c r="O137" s="13">
        <v>0</v>
      </c>
      <c r="P137" s="13"/>
      <c r="Q137" s="13">
        <f t="shared" si="6"/>
        <v>0</v>
      </c>
    </row>
    <row r="138" spans="1:17">
      <c r="A138" s="120" t="s">
        <v>642</v>
      </c>
      <c r="B138" s="115"/>
      <c r="C138" s="13">
        <v>0</v>
      </c>
      <c r="D138" s="13"/>
      <c r="E138" s="13">
        <v>0</v>
      </c>
      <c r="F138" s="13"/>
      <c r="G138" s="13">
        <v>-356935000</v>
      </c>
      <c r="H138" s="13"/>
      <c r="I138" s="13">
        <f t="shared" si="5"/>
        <v>-356935000</v>
      </c>
      <c r="J138" s="13"/>
      <c r="K138" s="13">
        <v>0</v>
      </c>
      <c r="L138" s="13"/>
      <c r="M138" s="13">
        <v>0</v>
      </c>
      <c r="N138" s="13"/>
      <c r="O138" s="13">
        <v>0</v>
      </c>
      <c r="P138" s="13"/>
      <c r="Q138" s="13">
        <f t="shared" si="6"/>
        <v>0</v>
      </c>
    </row>
    <row r="139" spans="1:17">
      <c r="A139" s="120" t="s">
        <v>643</v>
      </c>
      <c r="B139" s="115"/>
      <c r="C139" s="13">
        <v>0</v>
      </c>
      <c r="D139" s="13"/>
      <c r="E139" s="13">
        <v>0</v>
      </c>
      <c r="F139" s="13"/>
      <c r="G139" s="13">
        <v>-228174000</v>
      </c>
      <c r="H139" s="13"/>
      <c r="I139" s="13">
        <f t="shared" si="5"/>
        <v>-228174000</v>
      </c>
      <c r="J139" s="13"/>
      <c r="K139" s="13">
        <v>0</v>
      </c>
      <c r="L139" s="13"/>
      <c r="M139" s="13">
        <v>0</v>
      </c>
      <c r="N139" s="13"/>
      <c r="O139" s="13">
        <v>0</v>
      </c>
      <c r="P139" s="13"/>
      <c r="Q139" s="13">
        <f t="shared" si="6"/>
        <v>0</v>
      </c>
    </row>
    <row r="140" spans="1:17">
      <c r="A140" s="120" t="s">
        <v>644</v>
      </c>
      <c r="B140" s="115"/>
      <c r="C140" s="13">
        <v>0</v>
      </c>
      <c r="D140" s="13"/>
      <c r="E140" s="13">
        <v>0</v>
      </c>
      <c r="F140" s="13"/>
      <c r="G140" s="13">
        <v>40895000</v>
      </c>
      <c r="H140" s="13"/>
      <c r="I140" s="13">
        <f t="shared" si="5"/>
        <v>40895000</v>
      </c>
      <c r="J140" s="13"/>
      <c r="K140" s="13">
        <v>0</v>
      </c>
      <c r="L140" s="13"/>
      <c r="M140" s="13">
        <v>0</v>
      </c>
      <c r="N140" s="13"/>
      <c r="O140" s="13">
        <v>0</v>
      </c>
      <c r="P140" s="13"/>
      <c r="Q140" s="13">
        <f t="shared" si="6"/>
        <v>0</v>
      </c>
    </row>
    <row r="141" spans="1:17">
      <c r="A141" s="120" t="s">
        <v>645</v>
      </c>
      <c r="B141" s="115"/>
      <c r="C141" s="13">
        <v>0</v>
      </c>
      <c r="D141" s="13"/>
      <c r="E141" s="13">
        <v>0</v>
      </c>
      <c r="F141" s="13"/>
      <c r="G141" s="13">
        <v>-327829000</v>
      </c>
      <c r="H141" s="13"/>
      <c r="I141" s="13">
        <f t="shared" si="5"/>
        <v>-327829000</v>
      </c>
      <c r="J141" s="13"/>
      <c r="K141" s="13">
        <v>0</v>
      </c>
      <c r="L141" s="13"/>
      <c r="M141" s="13">
        <v>0</v>
      </c>
      <c r="N141" s="13"/>
      <c r="O141" s="13">
        <v>0</v>
      </c>
      <c r="P141" s="13"/>
      <c r="Q141" s="13">
        <f t="shared" si="6"/>
        <v>0</v>
      </c>
    </row>
    <row r="142" spans="1:17">
      <c r="A142" s="120" t="s">
        <v>646</v>
      </c>
      <c r="B142" s="115"/>
      <c r="C142" s="13">
        <v>0</v>
      </c>
      <c r="D142" s="13"/>
      <c r="E142" s="13">
        <v>0</v>
      </c>
      <c r="F142" s="13"/>
      <c r="G142" s="13">
        <v>-32799000</v>
      </c>
      <c r="H142" s="13"/>
      <c r="I142" s="13">
        <f t="shared" si="5"/>
        <v>-32799000</v>
      </c>
      <c r="J142" s="13"/>
      <c r="K142" s="13">
        <v>0</v>
      </c>
      <c r="L142" s="13"/>
      <c r="M142" s="13">
        <v>0</v>
      </c>
      <c r="N142" s="13"/>
      <c r="O142" s="13">
        <v>0</v>
      </c>
      <c r="P142" s="13"/>
      <c r="Q142" s="13">
        <f t="shared" si="6"/>
        <v>0</v>
      </c>
    </row>
    <row r="143" spans="1:17">
      <c r="A143" s="120" t="s">
        <v>647</v>
      </c>
      <c r="B143" s="115"/>
      <c r="C143" s="13">
        <v>0</v>
      </c>
      <c r="D143" s="13"/>
      <c r="E143" s="13">
        <v>0</v>
      </c>
      <c r="F143" s="13"/>
      <c r="G143" s="13">
        <v>-5037000</v>
      </c>
      <c r="H143" s="13"/>
      <c r="I143" s="13">
        <f t="shared" si="5"/>
        <v>-5037000</v>
      </c>
      <c r="J143" s="13"/>
      <c r="K143" s="13">
        <v>0</v>
      </c>
      <c r="L143" s="13"/>
      <c r="M143" s="13">
        <v>0</v>
      </c>
      <c r="N143" s="13"/>
      <c r="O143" s="13">
        <v>0</v>
      </c>
      <c r="P143" s="13"/>
      <c r="Q143" s="13">
        <f t="shared" ref="Q143:Q197" si="7">M143+O143</f>
        <v>0</v>
      </c>
    </row>
    <row r="144" spans="1:17">
      <c r="A144" s="120" t="s">
        <v>648</v>
      </c>
      <c r="B144" s="115"/>
      <c r="C144" s="13">
        <v>0</v>
      </c>
      <c r="D144" s="13"/>
      <c r="E144" s="13">
        <v>0</v>
      </c>
      <c r="F144" s="13"/>
      <c r="G144" s="13">
        <v>-170000</v>
      </c>
      <c r="H144" s="13"/>
      <c r="I144" s="13">
        <f t="shared" si="5"/>
        <v>-170000</v>
      </c>
      <c r="J144" s="13"/>
      <c r="K144" s="13">
        <v>0</v>
      </c>
      <c r="L144" s="13"/>
      <c r="M144" s="13">
        <v>0</v>
      </c>
      <c r="N144" s="13"/>
      <c r="O144" s="13">
        <v>0</v>
      </c>
      <c r="P144" s="13"/>
      <c r="Q144" s="13">
        <f t="shared" si="7"/>
        <v>0</v>
      </c>
    </row>
    <row r="145" spans="1:17">
      <c r="A145" s="120" t="s">
        <v>649</v>
      </c>
      <c r="B145" s="115"/>
      <c r="C145" s="13">
        <v>0</v>
      </c>
      <c r="D145" s="13"/>
      <c r="E145" s="13">
        <v>0</v>
      </c>
      <c r="F145" s="13"/>
      <c r="G145" s="13">
        <v>-91771000</v>
      </c>
      <c r="H145" s="13"/>
      <c r="I145" s="13">
        <f t="shared" si="5"/>
        <v>-91771000</v>
      </c>
      <c r="J145" s="13"/>
      <c r="K145" s="13">
        <v>0</v>
      </c>
      <c r="L145" s="13"/>
      <c r="M145" s="13">
        <v>0</v>
      </c>
      <c r="N145" s="13"/>
      <c r="O145" s="13">
        <v>0</v>
      </c>
      <c r="P145" s="13"/>
      <c r="Q145" s="13">
        <f t="shared" si="7"/>
        <v>0</v>
      </c>
    </row>
    <row r="146" spans="1:17">
      <c r="A146" s="120" t="s">
        <v>650</v>
      </c>
      <c r="B146" s="115"/>
      <c r="C146" s="13">
        <v>0</v>
      </c>
      <c r="D146" s="13"/>
      <c r="E146" s="13">
        <v>0</v>
      </c>
      <c r="F146" s="13"/>
      <c r="G146" s="13">
        <v>33212000</v>
      </c>
      <c r="H146" s="13"/>
      <c r="I146" s="13">
        <f t="shared" si="5"/>
        <v>33212000</v>
      </c>
      <c r="J146" s="13"/>
      <c r="K146" s="13">
        <v>0</v>
      </c>
      <c r="L146" s="13"/>
      <c r="M146" s="13">
        <v>0</v>
      </c>
      <c r="N146" s="13"/>
      <c r="O146" s="13">
        <v>0</v>
      </c>
      <c r="P146" s="13"/>
      <c r="Q146" s="13">
        <f t="shared" si="7"/>
        <v>0</v>
      </c>
    </row>
    <row r="147" spans="1:17">
      <c r="A147" s="120" t="s">
        <v>651</v>
      </c>
      <c r="B147" s="115"/>
      <c r="C147" s="13">
        <v>0</v>
      </c>
      <c r="D147" s="13"/>
      <c r="E147" s="13">
        <v>0</v>
      </c>
      <c r="F147" s="13"/>
      <c r="G147" s="13">
        <v>35670000</v>
      </c>
      <c r="H147" s="13"/>
      <c r="I147" s="13">
        <f t="shared" si="5"/>
        <v>35670000</v>
      </c>
      <c r="J147" s="13"/>
      <c r="K147" s="13">
        <v>0</v>
      </c>
      <c r="L147" s="13"/>
      <c r="M147" s="13">
        <v>0</v>
      </c>
      <c r="N147" s="13"/>
      <c r="O147" s="13">
        <v>0</v>
      </c>
      <c r="P147" s="13"/>
      <c r="Q147" s="13">
        <f t="shared" si="7"/>
        <v>0</v>
      </c>
    </row>
    <row r="148" spans="1:17">
      <c r="A148" s="120" t="s">
        <v>652</v>
      </c>
      <c r="B148" s="115"/>
      <c r="C148" s="13">
        <v>0</v>
      </c>
      <c r="D148" s="13"/>
      <c r="E148" s="13">
        <v>0</v>
      </c>
      <c r="F148" s="13"/>
      <c r="G148" s="13">
        <v>-25710000</v>
      </c>
      <c r="H148" s="13"/>
      <c r="I148" s="13">
        <f t="shared" si="5"/>
        <v>-25710000</v>
      </c>
      <c r="J148" s="13"/>
      <c r="K148" s="13">
        <v>0</v>
      </c>
      <c r="L148" s="13"/>
      <c r="M148" s="13">
        <v>0</v>
      </c>
      <c r="N148" s="13"/>
      <c r="O148" s="13">
        <v>0</v>
      </c>
      <c r="P148" s="13"/>
      <c r="Q148" s="13">
        <f t="shared" si="7"/>
        <v>0</v>
      </c>
    </row>
    <row r="149" spans="1:17">
      <c r="A149" s="120" t="s">
        <v>653</v>
      </c>
      <c r="B149" s="115"/>
      <c r="C149" s="13">
        <v>0</v>
      </c>
      <c r="D149" s="13"/>
      <c r="E149" s="13">
        <v>0</v>
      </c>
      <c r="F149" s="13"/>
      <c r="G149" s="13">
        <v>-164468000</v>
      </c>
      <c r="H149" s="13"/>
      <c r="I149" s="13">
        <f t="shared" si="5"/>
        <v>-164468000</v>
      </c>
      <c r="J149" s="13"/>
      <c r="K149" s="13">
        <v>0</v>
      </c>
      <c r="L149" s="13"/>
      <c r="M149" s="13">
        <v>0</v>
      </c>
      <c r="N149" s="13"/>
      <c r="O149" s="13">
        <v>0</v>
      </c>
      <c r="P149" s="13"/>
      <c r="Q149" s="13">
        <f t="shared" si="7"/>
        <v>0</v>
      </c>
    </row>
    <row r="150" spans="1:17">
      <c r="A150" s="120" t="s">
        <v>654</v>
      </c>
      <c r="B150" s="115"/>
      <c r="C150" s="13">
        <v>0</v>
      </c>
      <c r="D150" s="13"/>
      <c r="E150" s="13">
        <v>0</v>
      </c>
      <c r="F150" s="13"/>
      <c r="G150" s="13">
        <v>-2408000</v>
      </c>
      <c r="H150" s="13"/>
      <c r="I150" s="13">
        <f t="shared" si="5"/>
        <v>-2408000</v>
      </c>
      <c r="J150" s="13"/>
      <c r="K150" s="13">
        <v>0</v>
      </c>
      <c r="L150" s="13"/>
      <c r="M150" s="13">
        <v>0</v>
      </c>
      <c r="N150" s="13"/>
      <c r="O150" s="13">
        <v>0</v>
      </c>
      <c r="P150" s="13"/>
      <c r="Q150" s="13">
        <f t="shared" si="7"/>
        <v>0</v>
      </c>
    </row>
    <row r="151" spans="1:17">
      <c r="A151" s="120" t="s">
        <v>655</v>
      </c>
      <c r="B151" s="115"/>
      <c r="C151" s="13">
        <v>0</v>
      </c>
      <c r="D151" s="13"/>
      <c r="E151" s="13">
        <v>0</v>
      </c>
      <c r="F151" s="13"/>
      <c r="G151" s="13">
        <v>-3934426000</v>
      </c>
      <c r="H151" s="13"/>
      <c r="I151" s="13">
        <f t="shared" si="5"/>
        <v>-3934426000</v>
      </c>
      <c r="J151" s="13"/>
      <c r="K151" s="13">
        <v>0</v>
      </c>
      <c r="L151" s="13"/>
      <c r="M151" s="13">
        <v>0</v>
      </c>
      <c r="N151" s="13"/>
      <c r="O151" s="13">
        <v>0</v>
      </c>
      <c r="P151" s="13"/>
      <c r="Q151" s="13">
        <f t="shared" si="7"/>
        <v>0</v>
      </c>
    </row>
    <row r="152" spans="1:17">
      <c r="A152" s="120" t="s">
        <v>656</v>
      </c>
      <c r="B152" s="115"/>
      <c r="C152" s="13">
        <v>0</v>
      </c>
      <c r="D152" s="13"/>
      <c r="E152" s="13">
        <v>0</v>
      </c>
      <c r="F152" s="13"/>
      <c r="G152" s="13">
        <v>2331259</v>
      </c>
      <c r="H152" s="13"/>
      <c r="I152" s="13">
        <f t="shared" si="5"/>
        <v>2331259</v>
      </c>
      <c r="J152" s="13"/>
      <c r="K152" s="13">
        <v>0</v>
      </c>
      <c r="L152" s="13"/>
      <c r="M152" s="13">
        <v>0</v>
      </c>
      <c r="N152" s="13"/>
      <c r="O152" s="13">
        <v>0</v>
      </c>
      <c r="P152" s="13"/>
      <c r="Q152" s="13">
        <f t="shared" si="7"/>
        <v>0</v>
      </c>
    </row>
    <row r="153" spans="1:17">
      <c r="A153" s="120" t="s">
        <v>657</v>
      </c>
      <c r="B153" s="115"/>
      <c r="C153" s="13">
        <v>0</v>
      </c>
      <c r="D153" s="13"/>
      <c r="E153" s="13">
        <v>0</v>
      </c>
      <c r="F153" s="13"/>
      <c r="G153" s="13">
        <v>-143532000</v>
      </c>
      <c r="H153" s="13"/>
      <c r="I153" s="13">
        <f t="shared" si="5"/>
        <v>-143532000</v>
      </c>
      <c r="J153" s="13"/>
      <c r="K153" s="13">
        <v>0</v>
      </c>
      <c r="L153" s="13"/>
      <c r="M153" s="13">
        <v>0</v>
      </c>
      <c r="N153" s="13"/>
      <c r="O153" s="13">
        <v>0</v>
      </c>
      <c r="P153" s="13"/>
      <c r="Q153" s="13">
        <f t="shared" si="7"/>
        <v>0</v>
      </c>
    </row>
    <row r="154" spans="1:17">
      <c r="A154" s="120" t="s">
        <v>658</v>
      </c>
      <c r="B154" s="115"/>
      <c r="C154" s="13">
        <v>0</v>
      </c>
      <c r="D154" s="13"/>
      <c r="E154" s="13">
        <v>0</v>
      </c>
      <c r="F154" s="13"/>
      <c r="G154" s="13">
        <v>-642358000</v>
      </c>
      <c r="H154" s="13"/>
      <c r="I154" s="13">
        <f t="shared" si="5"/>
        <v>-642358000</v>
      </c>
      <c r="J154" s="13"/>
      <c r="K154" s="13">
        <v>0</v>
      </c>
      <c r="L154" s="13"/>
      <c r="M154" s="13">
        <v>0</v>
      </c>
      <c r="N154" s="13"/>
      <c r="O154" s="13">
        <v>0</v>
      </c>
      <c r="P154" s="13"/>
      <c r="Q154" s="13">
        <f t="shared" si="7"/>
        <v>0</v>
      </c>
    </row>
    <row r="155" spans="1:17">
      <c r="A155" s="120" t="s">
        <v>659</v>
      </c>
      <c r="B155" s="115"/>
      <c r="C155" s="13">
        <v>0</v>
      </c>
      <c r="D155" s="13"/>
      <c r="E155" s="13">
        <v>0</v>
      </c>
      <c r="F155" s="13"/>
      <c r="G155" s="13">
        <v>-387340000</v>
      </c>
      <c r="H155" s="13"/>
      <c r="I155" s="13">
        <f t="shared" si="5"/>
        <v>-387340000</v>
      </c>
      <c r="J155" s="13"/>
      <c r="K155" s="13">
        <v>0</v>
      </c>
      <c r="L155" s="13"/>
      <c r="M155" s="13">
        <v>0</v>
      </c>
      <c r="N155" s="13"/>
      <c r="O155" s="13">
        <v>0</v>
      </c>
      <c r="P155" s="13"/>
      <c r="Q155" s="13">
        <f t="shared" si="7"/>
        <v>0</v>
      </c>
    </row>
    <row r="156" spans="1:17">
      <c r="A156" s="120" t="s">
        <v>660</v>
      </c>
      <c r="B156" s="115"/>
      <c r="C156" s="13">
        <v>0</v>
      </c>
      <c r="D156" s="13"/>
      <c r="E156" s="13">
        <v>0</v>
      </c>
      <c r="F156" s="13"/>
      <c r="G156" s="13">
        <v>-9994348000</v>
      </c>
      <c r="H156" s="13"/>
      <c r="I156" s="13">
        <f t="shared" si="5"/>
        <v>-9994348000</v>
      </c>
      <c r="J156" s="13"/>
      <c r="K156" s="13">
        <v>0</v>
      </c>
      <c r="L156" s="13"/>
      <c r="M156" s="13">
        <v>0</v>
      </c>
      <c r="N156" s="13"/>
      <c r="O156" s="13">
        <v>0</v>
      </c>
      <c r="P156" s="13"/>
      <c r="Q156" s="13">
        <f t="shared" si="7"/>
        <v>0</v>
      </c>
    </row>
    <row r="157" spans="1:17">
      <c r="A157" s="120" t="s">
        <v>661</v>
      </c>
      <c r="B157" s="115"/>
      <c r="C157" s="13">
        <v>0</v>
      </c>
      <c r="D157" s="13"/>
      <c r="E157" s="13">
        <v>0</v>
      </c>
      <c r="F157" s="13"/>
      <c r="G157" s="13">
        <v>-435451000</v>
      </c>
      <c r="H157" s="13"/>
      <c r="I157" s="13">
        <f t="shared" si="5"/>
        <v>-435451000</v>
      </c>
      <c r="J157" s="13"/>
      <c r="K157" s="13">
        <v>0</v>
      </c>
      <c r="L157" s="13"/>
      <c r="M157" s="13">
        <v>0</v>
      </c>
      <c r="N157" s="13"/>
      <c r="O157" s="13">
        <v>0</v>
      </c>
      <c r="P157" s="13"/>
      <c r="Q157" s="13">
        <f t="shared" si="7"/>
        <v>0</v>
      </c>
    </row>
    <row r="158" spans="1:17">
      <c r="A158" s="120" t="s">
        <v>662</v>
      </c>
      <c r="B158" s="115"/>
      <c r="C158" s="13">
        <v>0</v>
      </c>
      <c r="D158" s="13"/>
      <c r="E158" s="13">
        <v>0</v>
      </c>
      <c r="F158" s="13"/>
      <c r="G158" s="13">
        <v>-527129000</v>
      </c>
      <c r="H158" s="13"/>
      <c r="I158" s="13">
        <f t="shared" si="5"/>
        <v>-527129000</v>
      </c>
      <c r="J158" s="13"/>
      <c r="K158" s="13">
        <v>0</v>
      </c>
      <c r="L158" s="13"/>
      <c r="M158" s="13">
        <v>0</v>
      </c>
      <c r="N158" s="13"/>
      <c r="O158" s="13">
        <v>0</v>
      </c>
      <c r="P158" s="13"/>
      <c r="Q158" s="13">
        <f t="shared" si="7"/>
        <v>0</v>
      </c>
    </row>
    <row r="159" spans="1:17">
      <c r="A159" s="120" t="s">
        <v>663</v>
      </c>
      <c r="B159" s="115"/>
      <c r="C159" s="13">
        <v>0</v>
      </c>
      <c r="D159" s="13"/>
      <c r="E159" s="13">
        <v>0</v>
      </c>
      <c r="F159" s="13"/>
      <c r="G159" s="13">
        <v>357621778</v>
      </c>
      <c r="H159" s="13"/>
      <c r="I159" s="13">
        <f t="shared" si="5"/>
        <v>357621778</v>
      </c>
      <c r="J159" s="13"/>
      <c r="K159" s="13">
        <v>0</v>
      </c>
      <c r="L159" s="13"/>
      <c r="M159" s="13">
        <v>0</v>
      </c>
      <c r="N159" s="13"/>
      <c r="O159" s="13">
        <v>0</v>
      </c>
      <c r="P159" s="13"/>
      <c r="Q159" s="13">
        <f t="shared" si="7"/>
        <v>0</v>
      </c>
    </row>
    <row r="160" spans="1:17">
      <c r="A160" s="120" t="s">
        <v>664</v>
      </c>
      <c r="B160" s="115"/>
      <c r="C160" s="13">
        <v>0</v>
      </c>
      <c r="D160" s="13"/>
      <c r="E160" s="13">
        <v>0</v>
      </c>
      <c r="F160" s="13"/>
      <c r="G160" s="13">
        <v>-24187000</v>
      </c>
      <c r="H160" s="13"/>
      <c r="I160" s="13">
        <f t="shared" si="5"/>
        <v>-24187000</v>
      </c>
      <c r="J160" s="13"/>
      <c r="K160" s="13">
        <v>0</v>
      </c>
      <c r="L160" s="13"/>
      <c r="M160" s="13">
        <v>0</v>
      </c>
      <c r="N160" s="13"/>
      <c r="O160" s="13">
        <v>0</v>
      </c>
      <c r="P160" s="13"/>
      <c r="Q160" s="13">
        <f t="shared" si="7"/>
        <v>0</v>
      </c>
    </row>
    <row r="161" spans="1:17">
      <c r="A161" s="120" t="s">
        <v>665</v>
      </c>
      <c r="B161" s="115"/>
      <c r="C161" s="13">
        <v>0</v>
      </c>
      <c r="D161" s="13"/>
      <c r="E161" s="13">
        <v>0</v>
      </c>
      <c r="F161" s="13"/>
      <c r="G161" s="13">
        <v>1290414000</v>
      </c>
      <c r="H161" s="13"/>
      <c r="I161" s="13">
        <f t="shared" si="5"/>
        <v>1290414000</v>
      </c>
      <c r="J161" s="13"/>
      <c r="K161" s="13">
        <v>0</v>
      </c>
      <c r="L161" s="13"/>
      <c r="M161" s="13">
        <v>0</v>
      </c>
      <c r="N161" s="13"/>
      <c r="O161" s="13">
        <v>0</v>
      </c>
      <c r="P161" s="13"/>
      <c r="Q161" s="13">
        <f t="shared" si="7"/>
        <v>0</v>
      </c>
    </row>
    <row r="162" spans="1:17">
      <c r="A162" s="120" t="s">
        <v>666</v>
      </c>
      <c r="B162" s="115"/>
      <c r="C162" s="13">
        <v>0</v>
      </c>
      <c r="D162" s="13"/>
      <c r="E162" s="13">
        <v>0</v>
      </c>
      <c r="F162" s="13"/>
      <c r="G162" s="13">
        <v>-35123000</v>
      </c>
      <c r="H162" s="13"/>
      <c r="I162" s="13">
        <f t="shared" si="5"/>
        <v>-35123000</v>
      </c>
      <c r="J162" s="13"/>
      <c r="K162" s="13">
        <v>0</v>
      </c>
      <c r="L162" s="13"/>
      <c r="M162" s="13">
        <v>0</v>
      </c>
      <c r="N162" s="13"/>
      <c r="O162" s="13">
        <v>0</v>
      </c>
      <c r="P162" s="13"/>
      <c r="Q162" s="13">
        <f t="shared" si="7"/>
        <v>0</v>
      </c>
    </row>
    <row r="163" spans="1:17">
      <c r="A163" s="120" t="s">
        <v>667</v>
      </c>
      <c r="B163" s="115"/>
      <c r="C163" s="13">
        <v>0</v>
      </c>
      <c r="D163" s="13"/>
      <c r="E163" s="13">
        <v>0</v>
      </c>
      <c r="F163" s="13"/>
      <c r="G163" s="13">
        <v>822000</v>
      </c>
      <c r="H163" s="13"/>
      <c r="I163" s="13">
        <f t="shared" si="5"/>
        <v>822000</v>
      </c>
      <c r="J163" s="13"/>
      <c r="K163" s="13">
        <v>0</v>
      </c>
      <c r="L163" s="13"/>
      <c r="M163" s="13">
        <v>0</v>
      </c>
      <c r="N163" s="13"/>
      <c r="O163" s="13">
        <v>0</v>
      </c>
      <c r="P163" s="13"/>
      <c r="Q163" s="13">
        <f t="shared" si="7"/>
        <v>0</v>
      </c>
    </row>
    <row r="164" spans="1:17">
      <c r="A164" s="120" t="s">
        <v>668</v>
      </c>
      <c r="B164" s="115"/>
      <c r="C164" s="13">
        <v>0</v>
      </c>
      <c r="D164" s="13"/>
      <c r="E164" s="13">
        <v>0</v>
      </c>
      <c r="F164" s="13"/>
      <c r="G164" s="13">
        <v>101365000</v>
      </c>
      <c r="H164" s="13"/>
      <c r="I164" s="13">
        <f t="shared" si="5"/>
        <v>101365000</v>
      </c>
      <c r="J164" s="13"/>
      <c r="K164" s="13">
        <v>0</v>
      </c>
      <c r="L164" s="13"/>
      <c r="M164" s="13">
        <v>0</v>
      </c>
      <c r="N164" s="13"/>
      <c r="O164" s="13">
        <v>0</v>
      </c>
      <c r="P164" s="13"/>
      <c r="Q164" s="13">
        <f t="shared" si="7"/>
        <v>0</v>
      </c>
    </row>
    <row r="165" spans="1:17">
      <c r="A165" s="120" t="s">
        <v>669</v>
      </c>
      <c r="B165" s="115"/>
      <c r="C165" s="13">
        <v>0</v>
      </c>
      <c r="D165" s="13"/>
      <c r="E165" s="13">
        <v>0</v>
      </c>
      <c r="F165" s="13"/>
      <c r="G165" s="13">
        <v>-6560000</v>
      </c>
      <c r="H165" s="13"/>
      <c r="I165" s="13">
        <f t="shared" si="5"/>
        <v>-6560000</v>
      </c>
      <c r="J165" s="13"/>
      <c r="K165" s="13">
        <v>0</v>
      </c>
      <c r="L165" s="13"/>
      <c r="M165" s="13">
        <v>0</v>
      </c>
      <c r="N165" s="13"/>
      <c r="O165" s="13">
        <v>0</v>
      </c>
      <c r="P165" s="13"/>
      <c r="Q165" s="13">
        <f t="shared" si="7"/>
        <v>0</v>
      </c>
    </row>
    <row r="166" spans="1:17">
      <c r="A166" s="120" t="s">
        <v>492</v>
      </c>
      <c r="B166" s="115"/>
      <c r="C166" s="13">
        <v>0</v>
      </c>
      <c r="D166" s="13"/>
      <c r="E166" s="13">
        <v>0</v>
      </c>
      <c r="F166" s="13"/>
      <c r="G166" s="13">
        <v>-1469487000</v>
      </c>
      <c r="H166" s="13"/>
      <c r="I166" s="13">
        <f t="shared" si="5"/>
        <v>-1469487000</v>
      </c>
      <c r="J166" s="13"/>
      <c r="K166" s="13">
        <v>0</v>
      </c>
      <c r="L166" s="13"/>
      <c r="M166" s="13">
        <v>0</v>
      </c>
      <c r="N166" s="13"/>
      <c r="O166" s="13">
        <v>0</v>
      </c>
      <c r="P166" s="13"/>
      <c r="Q166" s="13">
        <f t="shared" si="7"/>
        <v>0</v>
      </c>
    </row>
    <row r="167" spans="1:17">
      <c r="A167" s="120" t="s">
        <v>493</v>
      </c>
      <c r="B167" s="115"/>
      <c r="C167" s="13">
        <v>0</v>
      </c>
      <c r="D167" s="13"/>
      <c r="E167" s="13">
        <v>0</v>
      </c>
      <c r="F167" s="13"/>
      <c r="G167" s="13">
        <v>-56269000</v>
      </c>
      <c r="H167" s="13"/>
      <c r="I167" s="13">
        <f t="shared" si="5"/>
        <v>-56269000</v>
      </c>
      <c r="J167" s="13"/>
      <c r="K167" s="13">
        <v>0</v>
      </c>
      <c r="L167" s="13"/>
      <c r="M167" s="13">
        <v>0</v>
      </c>
      <c r="N167" s="13"/>
      <c r="O167" s="13">
        <v>0</v>
      </c>
      <c r="P167" s="13"/>
      <c r="Q167" s="13">
        <f t="shared" si="7"/>
        <v>0</v>
      </c>
    </row>
    <row r="168" spans="1:17">
      <c r="A168" s="120" t="s">
        <v>494</v>
      </c>
      <c r="B168" s="115"/>
      <c r="C168" s="13">
        <v>0</v>
      </c>
      <c r="D168" s="13"/>
      <c r="E168" s="13">
        <v>0</v>
      </c>
      <c r="F168" s="13"/>
      <c r="G168" s="13">
        <v>-340992000</v>
      </c>
      <c r="H168" s="13"/>
      <c r="I168" s="13">
        <f t="shared" si="5"/>
        <v>-340992000</v>
      </c>
      <c r="J168" s="13"/>
      <c r="K168" s="13">
        <v>0</v>
      </c>
      <c r="L168" s="13"/>
      <c r="M168" s="13">
        <v>0</v>
      </c>
      <c r="N168" s="13"/>
      <c r="O168" s="13">
        <v>0</v>
      </c>
      <c r="P168" s="13"/>
      <c r="Q168" s="13">
        <f t="shared" si="7"/>
        <v>0</v>
      </c>
    </row>
    <row r="169" spans="1:17">
      <c r="A169" s="120" t="s">
        <v>670</v>
      </c>
      <c r="B169" s="115"/>
      <c r="C169" s="13">
        <v>0</v>
      </c>
      <c r="D169" s="13"/>
      <c r="E169" s="13">
        <v>0</v>
      </c>
      <c r="F169" s="13"/>
      <c r="G169" s="13">
        <v>100774684</v>
      </c>
      <c r="H169" s="13"/>
      <c r="I169" s="13">
        <f t="shared" si="5"/>
        <v>100774684</v>
      </c>
      <c r="J169" s="13"/>
      <c r="K169" s="13">
        <v>0</v>
      </c>
      <c r="L169" s="13"/>
      <c r="M169" s="13">
        <v>0</v>
      </c>
      <c r="N169" s="13"/>
      <c r="O169" s="13">
        <v>0</v>
      </c>
      <c r="P169" s="13"/>
      <c r="Q169" s="13">
        <f t="shared" si="7"/>
        <v>0</v>
      </c>
    </row>
    <row r="170" spans="1:17">
      <c r="A170" s="120" t="s">
        <v>495</v>
      </c>
      <c r="B170" s="115"/>
      <c r="C170" s="13">
        <v>85186000</v>
      </c>
      <c r="D170" s="13"/>
      <c r="E170" s="13">
        <v>4940788000</v>
      </c>
      <c r="F170" s="13"/>
      <c r="G170" s="13">
        <v>511116000</v>
      </c>
      <c r="H170" s="13"/>
      <c r="I170" s="13">
        <f t="shared" si="5"/>
        <v>5451904000</v>
      </c>
      <c r="J170" s="13"/>
      <c r="K170" s="13">
        <v>85186000</v>
      </c>
      <c r="L170" s="13"/>
      <c r="M170" s="13">
        <v>4940788000</v>
      </c>
      <c r="N170" s="13"/>
      <c r="O170" s="13">
        <v>13206154000</v>
      </c>
      <c r="P170" s="13"/>
      <c r="Q170" s="13">
        <f t="shared" si="7"/>
        <v>18146942000</v>
      </c>
    </row>
    <row r="171" spans="1:17" ht="43.5">
      <c r="A171" s="120" t="s">
        <v>671</v>
      </c>
      <c r="B171" s="115"/>
      <c r="C171" s="13">
        <v>0</v>
      </c>
      <c r="D171" s="13"/>
      <c r="E171" s="13">
        <v>0</v>
      </c>
      <c r="F171" s="13"/>
      <c r="G171" s="13">
        <v>-34385000</v>
      </c>
      <c r="H171" s="13"/>
      <c r="I171" s="13">
        <f t="shared" si="5"/>
        <v>-34385000</v>
      </c>
      <c r="J171" s="13"/>
      <c r="K171" s="13">
        <v>0</v>
      </c>
      <c r="L171" s="13"/>
      <c r="M171" s="13">
        <v>0</v>
      </c>
      <c r="N171" s="13"/>
      <c r="O171" s="13">
        <v>0</v>
      </c>
      <c r="P171" s="13"/>
      <c r="Q171" s="13">
        <f t="shared" si="7"/>
        <v>0</v>
      </c>
    </row>
    <row r="172" spans="1:17">
      <c r="A172" s="120" t="s">
        <v>672</v>
      </c>
      <c r="B172" s="115"/>
      <c r="C172" s="13">
        <v>0</v>
      </c>
      <c r="D172" s="13"/>
      <c r="E172" s="13">
        <v>0</v>
      </c>
      <c r="F172" s="13"/>
      <c r="G172" s="13">
        <v>-201176000</v>
      </c>
      <c r="H172" s="13"/>
      <c r="I172" s="13">
        <f t="shared" si="5"/>
        <v>-201176000</v>
      </c>
      <c r="J172" s="13"/>
      <c r="K172" s="13">
        <v>0</v>
      </c>
      <c r="L172" s="13"/>
      <c r="M172" s="13">
        <v>0</v>
      </c>
      <c r="N172" s="13"/>
      <c r="O172" s="13">
        <v>0</v>
      </c>
      <c r="P172" s="13"/>
      <c r="Q172" s="13">
        <f t="shared" si="7"/>
        <v>0</v>
      </c>
    </row>
    <row r="173" spans="1:17">
      <c r="A173" s="120" t="s">
        <v>673</v>
      </c>
      <c r="B173" s="115"/>
      <c r="C173" s="13">
        <v>0</v>
      </c>
      <c r="D173" s="13"/>
      <c r="E173" s="13">
        <v>0</v>
      </c>
      <c r="F173" s="13"/>
      <c r="G173" s="13">
        <v>-9105000</v>
      </c>
      <c r="H173" s="13"/>
      <c r="I173" s="13">
        <f t="shared" si="5"/>
        <v>-9105000</v>
      </c>
      <c r="J173" s="13"/>
      <c r="K173" s="13">
        <v>0</v>
      </c>
      <c r="L173" s="13"/>
      <c r="M173" s="13">
        <v>0</v>
      </c>
      <c r="N173" s="13"/>
      <c r="O173" s="13">
        <v>0</v>
      </c>
      <c r="P173" s="13"/>
      <c r="Q173" s="13">
        <f t="shared" si="7"/>
        <v>0</v>
      </c>
    </row>
    <row r="174" spans="1:17">
      <c r="A174" s="120" t="s">
        <v>674</v>
      </c>
      <c r="B174" s="115"/>
      <c r="C174" s="13">
        <v>0</v>
      </c>
      <c r="D174" s="13"/>
      <c r="E174" s="13">
        <v>0</v>
      </c>
      <c r="F174" s="13"/>
      <c r="G174" s="13">
        <v>-11750000</v>
      </c>
      <c r="H174" s="13"/>
      <c r="I174" s="13">
        <f t="shared" si="5"/>
        <v>-11750000</v>
      </c>
      <c r="J174" s="13"/>
      <c r="K174" s="13">
        <v>0</v>
      </c>
      <c r="L174" s="13"/>
      <c r="M174" s="13">
        <v>0</v>
      </c>
      <c r="N174" s="13"/>
      <c r="O174" s="13">
        <v>0</v>
      </c>
      <c r="P174" s="13"/>
      <c r="Q174" s="13">
        <f t="shared" si="7"/>
        <v>0</v>
      </c>
    </row>
    <row r="175" spans="1:17">
      <c r="A175" s="120" t="s">
        <v>675</v>
      </c>
      <c r="B175" s="115"/>
      <c r="C175" s="13">
        <v>0</v>
      </c>
      <c r="D175" s="13"/>
      <c r="E175" s="13">
        <v>0</v>
      </c>
      <c r="F175" s="13"/>
      <c r="G175" s="13">
        <v>160917000</v>
      </c>
      <c r="H175" s="13"/>
      <c r="I175" s="13">
        <f t="shared" si="5"/>
        <v>160917000</v>
      </c>
      <c r="J175" s="13"/>
      <c r="K175" s="13">
        <v>0</v>
      </c>
      <c r="L175" s="13"/>
      <c r="M175" s="13">
        <v>0</v>
      </c>
      <c r="N175" s="13"/>
      <c r="O175" s="13">
        <v>0</v>
      </c>
      <c r="P175" s="13"/>
      <c r="Q175" s="13">
        <f t="shared" si="7"/>
        <v>0</v>
      </c>
    </row>
    <row r="176" spans="1:17">
      <c r="A176" s="120" t="s">
        <v>676</v>
      </c>
      <c r="B176" s="115"/>
      <c r="C176" s="13">
        <v>0</v>
      </c>
      <c r="D176" s="13"/>
      <c r="E176" s="13">
        <v>0</v>
      </c>
      <c r="F176" s="13"/>
      <c r="G176" s="13">
        <v>-42557000</v>
      </c>
      <c r="H176" s="13"/>
      <c r="I176" s="13">
        <f t="shared" si="5"/>
        <v>-42557000</v>
      </c>
      <c r="J176" s="13"/>
      <c r="K176" s="13">
        <v>0</v>
      </c>
      <c r="L176" s="13"/>
      <c r="M176" s="13">
        <v>0</v>
      </c>
      <c r="N176" s="13"/>
      <c r="O176" s="13">
        <v>0</v>
      </c>
      <c r="P176" s="13"/>
      <c r="Q176" s="13">
        <f t="shared" si="7"/>
        <v>0</v>
      </c>
    </row>
    <row r="177" spans="1:17">
      <c r="A177" s="120" t="s">
        <v>523</v>
      </c>
      <c r="B177" s="115"/>
      <c r="C177" s="13">
        <v>6986000</v>
      </c>
      <c r="D177" s="13"/>
      <c r="E177" s="13">
        <v>2654680000</v>
      </c>
      <c r="F177" s="13"/>
      <c r="G177" s="13">
        <v>-1760472000</v>
      </c>
      <c r="H177" s="13"/>
      <c r="I177" s="13">
        <f t="shared" si="5"/>
        <v>894208000</v>
      </c>
      <c r="J177" s="13"/>
      <c r="K177" s="13">
        <v>6986000</v>
      </c>
      <c r="L177" s="13"/>
      <c r="M177" s="13">
        <v>2654680000</v>
      </c>
      <c r="N177" s="13"/>
      <c r="O177" s="13">
        <v>-1302103000</v>
      </c>
      <c r="P177" s="13"/>
      <c r="Q177" s="13">
        <f t="shared" si="7"/>
        <v>1352577000</v>
      </c>
    </row>
    <row r="178" spans="1:17">
      <c r="A178" s="120" t="s">
        <v>677</v>
      </c>
      <c r="B178" s="115"/>
      <c r="C178" s="13">
        <v>0</v>
      </c>
      <c r="D178" s="13"/>
      <c r="E178" s="13">
        <v>0</v>
      </c>
      <c r="F178" s="13"/>
      <c r="G178" s="13">
        <v>-89339000</v>
      </c>
      <c r="H178" s="13"/>
      <c r="I178" s="13">
        <f t="shared" si="5"/>
        <v>-89339000</v>
      </c>
      <c r="J178" s="13"/>
      <c r="K178" s="13">
        <v>0</v>
      </c>
      <c r="L178" s="13"/>
      <c r="M178" s="13">
        <v>0</v>
      </c>
      <c r="N178" s="13"/>
      <c r="O178" s="13">
        <v>0</v>
      </c>
      <c r="P178" s="13"/>
      <c r="Q178" s="13">
        <f t="shared" si="7"/>
        <v>0</v>
      </c>
    </row>
    <row r="179" spans="1:17">
      <c r="A179" s="120" t="s">
        <v>496</v>
      </c>
      <c r="B179" s="115"/>
      <c r="C179" s="13">
        <v>4192000</v>
      </c>
      <c r="D179" s="13"/>
      <c r="E179" s="13">
        <v>255712000</v>
      </c>
      <c r="F179" s="13"/>
      <c r="G179" s="13">
        <v>-176064000</v>
      </c>
      <c r="H179" s="13"/>
      <c r="I179" s="13">
        <f t="shared" si="5"/>
        <v>79648000</v>
      </c>
      <c r="J179" s="13"/>
      <c r="K179" s="13">
        <v>4192000</v>
      </c>
      <c r="L179" s="13"/>
      <c r="M179" s="13">
        <v>255712000</v>
      </c>
      <c r="N179" s="13"/>
      <c r="O179" s="13">
        <v>88858000</v>
      </c>
      <c r="P179" s="13"/>
      <c r="Q179" s="13">
        <f t="shared" si="7"/>
        <v>344570000</v>
      </c>
    </row>
    <row r="180" spans="1:17">
      <c r="A180" s="120" t="s">
        <v>680</v>
      </c>
      <c r="B180" s="115"/>
      <c r="C180" s="13">
        <v>29651544</v>
      </c>
      <c r="D180" s="13"/>
      <c r="E180" s="13">
        <v>7383234456</v>
      </c>
      <c r="F180" s="13"/>
      <c r="G180" s="13">
        <v>-7426564912</v>
      </c>
      <c r="H180" s="13"/>
      <c r="I180" s="13">
        <f t="shared" si="5"/>
        <v>-43330456</v>
      </c>
      <c r="J180" s="13"/>
      <c r="K180" s="13">
        <v>29651544</v>
      </c>
      <c r="L180" s="13"/>
      <c r="M180" s="13">
        <v>7383234456</v>
      </c>
      <c r="N180" s="13"/>
      <c r="O180" s="13">
        <v>-6678502912</v>
      </c>
      <c r="P180" s="13"/>
      <c r="Q180" s="13">
        <f t="shared" si="7"/>
        <v>704731544</v>
      </c>
    </row>
    <row r="181" spans="1:17">
      <c r="A181" s="120" t="s">
        <v>681</v>
      </c>
      <c r="B181" s="115"/>
      <c r="C181" s="13">
        <v>16509420</v>
      </c>
      <c r="D181" s="13"/>
      <c r="E181" s="13">
        <v>3103770960</v>
      </c>
      <c r="F181" s="13"/>
      <c r="G181" s="13">
        <v>-2887081920</v>
      </c>
      <c r="H181" s="13"/>
      <c r="I181" s="13">
        <f t="shared" si="5"/>
        <v>216689040</v>
      </c>
      <c r="J181" s="13"/>
      <c r="K181" s="13">
        <v>16509420</v>
      </c>
      <c r="L181" s="13"/>
      <c r="M181" s="13">
        <v>3103770960</v>
      </c>
      <c r="N181" s="13"/>
      <c r="O181" s="13">
        <v>-1642868920</v>
      </c>
      <c r="P181" s="13"/>
      <c r="Q181" s="13">
        <f t="shared" si="7"/>
        <v>1460902040</v>
      </c>
    </row>
    <row r="182" spans="1:17">
      <c r="A182" s="120" t="s">
        <v>527</v>
      </c>
      <c r="B182" s="115"/>
      <c r="C182" s="13">
        <v>5291000</v>
      </c>
      <c r="D182" s="13"/>
      <c r="E182" s="13">
        <v>724867000</v>
      </c>
      <c r="F182" s="13"/>
      <c r="G182" s="13">
        <v>-386243000</v>
      </c>
      <c r="H182" s="13"/>
      <c r="I182" s="13">
        <f t="shared" si="5"/>
        <v>338624000</v>
      </c>
      <c r="J182" s="13"/>
      <c r="K182" s="13">
        <v>5291000</v>
      </c>
      <c r="L182" s="13"/>
      <c r="M182" s="13">
        <v>724867000</v>
      </c>
      <c r="N182" s="13"/>
      <c r="O182" s="13">
        <v>-232399000</v>
      </c>
      <c r="P182" s="13"/>
      <c r="Q182" s="13">
        <f t="shared" si="7"/>
        <v>492468000</v>
      </c>
    </row>
    <row r="183" spans="1:17">
      <c r="A183" s="120" t="s">
        <v>497</v>
      </c>
      <c r="B183" s="115"/>
      <c r="C183" s="13">
        <v>2964000</v>
      </c>
      <c r="D183" s="13"/>
      <c r="E183" s="13">
        <v>355680000</v>
      </c>
      <c r="F183" s="13"/>
      <c r="G183" s="13">
        <v>-106704000</v>
      </c>
      <c r="H183" s="13"/>
      <c r="I183" s="13">
        <f t="shared" si="5"/>
        <v>248976000</v>
      </c>
      <c r="J183" s="13"/>
      <c r="K183" s="13">
        <v>2964000</v>
      </c>
      <c r="L183" s="13"/>
      <c r="M183" s="13">
        <v>355680000</v>
      </c>
      <c r="N183" s="13"/>
      <c r="O183" s="13">
        <v>-31690000</v>
      </c>
      <c r="P183" s="13"/>
      <c r="Q183" s="13">
        <f t="shared" si="7"/>
        <v>323990000</v>
      </c>
    </row>
    <row r="184" spans="1:17">
      <c r="A184" s="120" t="s">
        <v>526</v>
      </c>
      <c r="B184" s="115"/>
      <c r="C184" s="13">
        <v>4400000</v>
      </c>
      <c r="D184" s="13"/>
      <c r="E184" s="13">
        <v>23333200000</v>
      </c>
      <c r="F184" s="13"/>
      <c r="G184" s="13">
        <v>-25722400000</v>
      </c>
      <c r="H184" s="13"/>
      <c r="I184" s="13">
        <f t="shared" si="5"/>
        <v>-2389200000</v>
      </c>
      <c r="J184" s="13"/>
      <c r="K184" s="13">
        <v>4400000</v>
      </c>
      <c r="L184" s="13"/>
      <c r="M184" s="13">
        <v>23333200000</v>
      </c>
      <c r="N184" s="13"/>
      <c r="O184" s="13">
        <v>-23391030000</v>
      </c>
      <c r="P184" s="13"/>
      <c r="Q184" s="13">
        <f t="shared" si="7"/>
        <v>-57830000</v>
      </c>
    </row>
    <row r="185" spans="1:17">
      <c r="A185" s="120" t="s">
        <v>522</v>
      </c>
      <c r="B185" s="115"/>
      <c r="C185" s="13">
        <v>82000</v>
      </c>
      <c r="D185" s="13"/>
      <c r="E185" s="13">
        <v>369164000</v>
      </c>
      <c r="F185" s="13"/>
      <c r="G185" s="13">
        <v>-340218000</v>
      </c>
      <c r="H185" s="13"/>
      <c r="I185" s="13">
        <f t="shared" si="5"/>
        <v>28946000</v>
      </c>
      <c r="J185" s="13"/>
      <c r="K185" s="13">
        <v>82000</v>
      </c>
      <c r="L185" s="13"/>
      <c r="M185" s="13">
        <v>369164000</v>
      </c>
      <c r="N185" s="13"/>
      <c r="O185" s="13">
        <v>-360882000</v>
      </c>
      <c r="P185" s="13"/>
      <c r="Q185" s="13">
        <f t="shared" si="7"/>
        <v>8282000</v>
      </c>
    </row>
    <row r="186" spans="1:17">
      <c r="A186" s="120" t="s">
        <v>525</v>
      </c>
      <c r="B186" s="115"/>
      <c r="C186" s="13">
        <v>140000</v>
      </c>
      <c r="D186" s="13"/>
      <c r="E186" s="13">
        <v>466480000</v>
      </c>
      <c r="F186" s="13"/>
      <c r="G186" s="13">
        <v>-446600000</v>
      </c>
      <c r="H186" s="13"/>
      <c r="I186" s="13">
        <f t="shared" si="5"/>
        <v>19880000</v>
      </c>
      <c r="J186" s="13"/>
      <c r="K186" s="13">
        <v>140000</v>
      </c>
      <c r="L186" s="13"/>
      <c r="M186" s="13">
        <v>466480000</v>
      </c>
      <c r="N186" s="13"/>
      <c r="O186" s="13">
        <v>-395196000</v>
      </c>
      <c r="P186" s="13"/>
      <c r="Q186" s="13">
        <f t="shared" si="7"/>
        <v>71284000</v>
      </c>
    </row>
    <row r="187" spans="1:17">
      <c r="A187" s="120" t="s">
        <v>524</v>
      </c>
      <c r="B187" s="115"/>
      <c r="C187" s="13">
        <v>12222000</v>
      </c>
      <c r="D187" s="13"/>
      <c r="E187" s="13">
        <v>1099980000</v>
      </c>
      <c r="F187" s="13"/>
      <c r="G187" s="13">
        <v>-574434000</v>
      </c>
      <c r="H187" s="13"/>
      <c r="I187" s="13">
        <f t="shared" si="5"/>
        <v>525546000</v>
      </c>
      <c r="J187" s="13"/>
      <c r="K187" s="13">
        <v>12222000</v>
      </c>
      <c r="L187" s="13"/>
      <c r="M187" s="13">
        <v>1099980000</v>
      </c>
      <c r="N187" s="13"/>
      <c r="O187" s="13">
        <v>-474224000</v>
      </c>
      <c r="P187" s="13"/>
      <c r="Q187" s="13">
        <f t="shared" si="7"/>
        <v>625756000</v>
      </c>
    </row>
    <row r="188" spans="1:17">
      <c r="A188" s="120" t="s">
        <v>678</v>
      </c>
      <c r="B188" s="115"/>
      <c r="C188" s="13">
        <v>885164</v>
      </c>
      <c r="D188" s="13"/>
      <c r="E188" s="13">
        <v>2358076896</v>
      </c>
      <c r="F188" s="13"/>
      <c r="G188" s="13">
        <v>-960153792</v>
      </c>
      <c r="H188" s="13"/>
      <c r="I188" s="13">
        <f t="shared" si="5"/>
        <v>1397923104</v>
      </c>
      <c r="J188" s="13"/>
      <c r="K188" s="13">
        <v>885164</v>
      </c>
      <c r="L188" s="13"/>
      <c r="M188" s="13">
        <v>2358076896</v>
      </c>
      <c r="N188" s="13"/>
      <c r="O188" s="13">
        <v>-1257580792</v>
      </c>
      <c r="P188" s="13"/>
      <c r="Q188" s="13">
        <f t="shared" si="7"/>
        <v>1100496104</v>
      </c>
    </row>
    <row r="189" spans="1:17">
      <c r="A189" s="120" t="s">
        <v>679</v>
      </c>
      <c r="B189" s="115"/>
      <c r="C189" s="13">
        <v>2669010</v>
      </c>
      <c r="D189" s="13"/>
      <c r="E189" s="13">
        <v>2931773000</v>
      </c>
      <c r="F189" s="13"/>
      <c r="G189" s="13">
        <v>-2931773000</v>
      </c>
      <c r="H189" s="13"/>
      <c r="I189" s="13">
        <f t="shared" ref="I189:I197" si="8">E189+G189</f>
        <v>0</v>
      </c>
      <c r="J189" s="13"/>
      <c r="K189" s="13">
        <v>2669010</v>
      </c>
      <c r="L189" s="13"/>
      <c r="M189" s="13">
        <v>2931773000</v>
      </c>
      <c r="N189" s="13"/>
      <c r="O189" s="13">
        <v>-2679992000</v>
      </c>
      <c r="P189" s="13"/>
      <c r="Q189" s="13">
        <f t="shared" si="7"/>
        <v>251781000</v>
      </c>
    </row>
    <row r="190" spans="1:17">
      <c r="A190" s="120" t="s">
        <v>521</v>
      </c>
      <c r="B190" s="115"/>
      <c r="C190" s="13">
        <v>691000</v>
      </c>
      <c r="D190" s="13"/>
      <c r="E190" s="13">
        <v>364157000</v>
      </c>
      <c r="F190" s="13"/>
      <c r="G190" s="13">
        <v>-258434000</v>
      </c>
      <c r="H190" s="13"/>
      <c r="I190" s="13">
        <f t="shared" si="8"/>
        <v>105723000</v>
      </c>
      <c r="J190" s="13"/>
      <c r="K190" s="13">
        <v>691000</v>
      </c>
      <c r="L190" s="13"/>
      <c r="M190" s="13">
        <v>364157000</v>
      </c>
      <c r="N190" s="13"/>
      <c r="O190" s="13">
        <v>-226122000</v>
      </c>
      <c r="P190" s="13"/>
      <c r="Q190" s="13">
        <f t="shared" si="7"/>
        <v>138035000</v>
      </c>
    </row>
    <row r="191" spans="1:17">
      <c r="A191" s="120" t="s">
        <v>682</v>
      </c>
      <c r="B191" s="115"/>
      <c r="C191" s="13">
        <v>13848858</v>
      </c>
      <c r="D191" s="13"/>
      <c r="E191" s="13">
        <v>5110228602</v>
      </c>
      <c r="F191" s="13"/>
      <c r="G191" s="13">
        <v>-5565215204</v>
      </c>
      <c r="H191" s="13"/>
      <c r="I191" s="13">
        <f t="shared" si="8"/>
        <v>-454986602</v>
      </c>
      <c r="J191" s="13"/>
      <c r="K191" s="13">
        <v>13848858</v>
      </c>
      <c r="L191" s="13"/>
      <c r="M191" s="13">
        <v>5110228602</v>
      </c>
      <c r="N191" s="13"/>
      <c r="O191" s="13">
        <v>-5733454204</v>
      </c>
      <c r="P191" s="13"/>
      <c r="Q191" s="13">
        <f t="shared" si="7"/>
        <v>-623225602</v>
      </c>
    </row>
    <row r="192" spans="1:17">
      <c r="A192" s="120" t="s">
        <v>683</v>
      </c>
      <c r="B192" s="115"/>
      <c r="C192" s="13">
        <v>7809624</v>
      </c>
      <c r="D192" s="13"/>
      <c r="E192" s="13">
        <v>2538127800</v>
      </c>
      <c r="F192" s="13"/>
      <c r="G192" s="13">
        <v>-2983803600</v>
      </c>
      <c r="H192" s="13"/>
      <c r="I192" s="13">
        <f t="shared" si="8"/>
        <v>-445675800</v>
      </c>
      <c r="J192" s="13"/>
      <c r="K192" s="13">
        <v>7809624</v>
      </c>
      <c r="L192" s="13"/>
      <c r="M192" s="13">
        <v>2538127800</v>
      </c>
      <c r="N192" s="13"/>
      <c r="O192" s="13">
        <v>-2969064600</v>
      </c>
      <c r="P192" s="13"/>
      <c r="Q192" s="13">
        <f t="shared" si="7"/>
        <v>-430936800</v>
      </c>
    </row>
    <row r="193" spans="1:21">
      <c r="A193" s="120" t="s">
        <v>684</v>
      </c>
      <c r="B193" s="115"/>
      <c r="C193" s="13">
        <v>8466588</v>
      </c>
      <c r="D193" s="13"/>
      <c r="E193" s="13">
        <v>2108180412</v>
      </c>
      <c r="F193" s="13"/>
      <c r="G193" s="13">
        <v>-2215816824</v>
      </c>
      <c r="H193" s="13"/>
      <c r="I193" s="13">
        <f t="shared" si="8"/>
        <v>-107636412</v>
      </c>
      <c r="J193" s="13"/>
      <c r="K193" s="13">
        <v>8466588</v>
      </c>
      <c r="L193" s="13"/>
      <c r="M193" s="13">
        <v>2108180412</v>
      </c>
      <c r="N193" s="13"/>
      <c r="O193" s="13">
        <v>-2242655824</v>
      </c>
      <c r="P193" s="13"/>
      <c r="Q193" s="13">
        <f t="shared" si="7"/>
        <v>-134475412</v>
      </c>
    </row>
    <row r="194" spans="1:21">
      <c r="A194" s="120" t="s">
        <v>532</v>
      </c>
      <c r="B194" s="115"/>
      <c r="C194" s="13">
        <v>1947000</v>
      </c>
      <c r="D194" s="13"/>
      <c r="E194" s="13">
        <v>243375000</v>
      </c>
      <c r="F194" s="13"/>
      <c r="G194" s="13">
        <v>-64251000</v>
      </c>
      <c r="H194" s="13"/>
      <c r="I194" s="13">
        <f t="shared" si="8"/>
        <v>179124000</v>
      </c>
      <c r="J194" s="13"/>
      <c r="K194" s="13">
        <v>1947000</v>
      </c>
      <c r="L194" s="13"/>
      <c r="M194" s="13">
        <v>243375000</v>
      </c>
      <c r="N194" s="13"/>
      <c r="O194" s="13">
        <v>-65014000</v>
      </c>
      <c r="P194" s="13"/>
      <c r="Q194" s="13">
        <f t="shared" si="7"/>
        <v>178361000</v>
      </c>
    </row>
    <row r="195" spans="1:21">
      <c r="A195" s="120" t="s">
        <v>533</v>
      </c>
      <c r="B195" s="115"/>
      <c r="C195" s="13">
        <v>621000</v>
      </c>
      <c r="D195" s="13"/>
      <c r="E195" s="13">
        <v>127305000</v>
      </c>
      <c r="F195" s="13"/>
      <c r="G195" s="13">
        <v>-127305000</v>
      </c>
      <c r="H195" s="13"/>
      <c r="I195" s="13">
        <f t="shared" si="8"/>
        <v>0</v>
      </c>
      <c r="J195" s="13"/>
      <c r="K195" s="13">
        <v>621000</v>
      </c>
      <c r="L195" s="13"/>
      <c r="M195" s="13">
        <v>127305000</v>
      </c>
      <c r="N195" s="13"/>
      <c r="O195" s="13">
        <v>-127818000</v>
      </c>
      <c r="P195" s="13"/>
      <c r="Q195" s="13">
        <f t="shared" si="7"/>
        <v>-513000</v>
      </c>
    </row>
    <row r="196" spans="1:21">
      <c r="A196" s="120" t="s">
        <v>534</v>
      </c>
      <c r="B196" s="115"/>
      <c r="C196" s="13">
        <v>2010000</v>
      </c>
      <c r="D196" s="13"/>
      <c r="E196" s="13">
        <v>261300000</v>
      </c>
      <c r="F196" s="13"/>
      <c r="G196" s="13">
        <v>-146730000</v>
      </c>
      <c r="H196" s="13"/>
      <c r="I196" s="13">
        <f t="shared" si="8"/>
        <v>114570000</v>
      </c>
      <c r="J196" s="13"/>
      <c r="K196" s="13">
        <v>2010000</v>
      </c>
      <c r="L196" s="13"/>
      <c r="M196" s="13">
        <v>261300000</v>
      </c>
      <c r="N196" s="13"/>
      <c r="O196" s="13">
        <v>-146975000</v>
      </c>
      <c r="P196" s="13"/>
      <c r="Q196" s="13">
        <f t="shared" si="7"/>
        <v>114325000</v>
      </c>
    </row>
    <row r="197" spans="1:21">
      <c r="A197" s="120" t="s">
        <v>535</v>
      </c>
      <c r="B197" s="115"/>
      <c r="C197" s="13">
        <v>1269000</v>
      </c>
      <c r="D197" s="13"/>
      <c r="E197" s="13">
        <v>126900000</v>
      </c>
      <c r="F197" s="13"/>
      <c r="G197" s="13">
        <v>-30456000</v>
      </c>
      <c r="H197" s="13"/>
      <c r="I197" s="13">
        <f t="shared" si="8"/>
        <v>96444000</v>
      </c>
      <c r="J197" s="13"/>
      <c r="K197" s="13">
        <v>1269000</v>
      </c>
      <c r="L197" s="13"/>
      <c r="M197" s="13">
        <v>126900000</v>
      </c>
      <c r="N197" s="13"/>
      <c r="O197" s="13">
        <v>-30984000</v>
      </c>
      <c r="P197" s="13"/>
      <c r="Q197" s="13">
        <f t="shared" si="7"/>
        <v>95916000</v>
      </c>
    </row>
    <row r="198" spans="1:21" ht="27">
      <c r="A198" s="120" t="s">
        <v>388</v>
      </c>
      <c r="B198" s="115"/>
      <c r="C198" s="13">
        <v>2024</v>
      </c>
      <c r="D198" s="13"/>
      <c r="E198" s="13">
        <v>3505376326</v>
      </c>
      <c r="F198" s="13"/>
      <c r="G198" s="13">
        <v>0</v>
      </c>
      <c r="H198" s="13"/>
      <c r="I198" s="13">
        <f t="shared" ref="I198:I200" si="9">E198+G198</f>
        <v>3505376326</v>
      </c>
      <c r="J198" s="13"/>
      <c r="K198" s="13">
        <v>2024</v>
      </c>
      <c r="L198" s="13"/>
      <c r="M198" s="13">
        <v>15147473955</v>
      </c>
      <c r="N198" s="13"/>
      <c r="O198" s="13">
        <v>0</v>
      </c>
      <c r="P198" s="13"/>
      <c r="Q198" s="13">
        <f t="shared" ref="Q198" si="10">M198+O198</f>
        <v>15147473955</v>
      </c>
      <c r="U198" s="224"/>
    </row>
    <row r="199" spans="1:21">
      <c r="A199" s="120" t="s">
        <v>389</v>
      </c>
      <c r="B199" s="115"/>
      <c r="C199" s="13">
        <v>2277</v>
      </c>
      <c r="D199" s="13"/>
      <c r="E199" s="13">
        <v>2836066213</v>
      </c>
      <c r="F199" s="13"/>
      <c r="G199" s="13">
        <v>0</v>
      </c>
      <c r="H199" s="13"/>
      <c r="I199" s="13">
        <f t="shared" si="9"/>
        <v>2836066213</v>
      </c>
      <c r="J199" s="13"/>
      <c r="K199" s="13">
        <v>2277</v>
      </c>
      <c r="L199" s="13"/>
      <c r="M199" s="13">
        <v>1624672699</v>
      </c>
      <c r="N199" s="13"/>
      <c r="O199" s="13">
        <v>0</v>
      </c>
      <c r="P199" s="13"/>
      <c r="Q199" s="13">
        <f>M199+O199</f>
        <v>1624672699</v>
      </c>
    </row>
    <row r="200" spans="1:21">
      <c r="A200" s="120" t="s">
        <v>474</v>
      </c>
      <c r="B200" s="115"/>
      <c r="C200" s="13">
        <v>930</v>
      </c>
      <c r="D200" s="13"/>
      <c r="E200" s="13">
        <v>6537888320</v>
      </c>
      <c r="F200" s="13"/>
      <c r="G200" s="13">
        <v>0</v>
      </c>
      <c r="H200" s="13"/>
      <c r="I200" s="13">
        <f t="shared" si="9"/>
        <v>6537888320</v>
      </c>
      <c r="J200" s="13"/>
      <c r="K200" s="13">
        <v>930</v>
      </c>
      <c r="L200" s="13"/>
      <c r="M200" s="13">
        <v>7625073789</v>
      </c>
      <c r="N200" s="13"/>
      <c r="O200" s="13">
        <v>0</v>
      </c>
      <c r="P200" s="13"/>
      <c r="Q200" s="13">
        <f>M200+O200</f>
        <v>7625073789</v>
      </c>
    </row>
    <row r="201" spans="1:21" ht="23.25" thickBot="1">
      <c r="A201" s="122"/>
      <c r="B201" s="122"/>
      <c r="C201" s="122"/>
      <c r="D201" s="122"/>
      <c r="E201" s="47">
        <f>SUM(E7:E200)</f>
        <v>1038285740721</v>
      </c>
      <c r="F201" s="13"/>
      <c r="G201" s="47">
        <f>SUM(G7:G200)</f>
        <v>-1110828412390</v>
      </c>
      <c r="H201" s="13"/>
      <c r="I201" s="47">
        <f>SUM(I7:I200)</f>
        <v>-72542671669</v>
      </c>
      <c r="J201" s="25"/>
      <c r="K201" s="13"/>
      <c r="L201" s="25"/>
      <c r="M201" s="47">
        <f>SUM(M7:M200)</f>
        <v>1049803630305</v>
      </c>
      <c r="N201" s="13"/>
      <c r="O201" s="47">
        <f>SUM(O7:O200)</f>
        <v>-1036438684601</v>
      </c>
      <c r="P201" s="13"/>
      <c r="Q201" s="47">
        <f>SUM(Q7:Q200)</f>
        <v>13364945704</v>
      </c>
    </row>
    <row r="202" spans="1:21" ht="23.25" thickTop="1">
      <c r="A202" s="112"/>
      <c r="B202" s="112"/>
      <c r="C202" s="123"/>
      <c r="D202" s="112"/>
      <c r="E202" s="40"/>
      <c r="F202" s="25"/>
      <c r="G202" s="40"/>
      <c r="H202" s="25"/>
      <c r="I202" s="40"/>
      <c r="J202" s="25"/>
      <c r="K202" s="123"/>
      <c r="L202" s="25"/>
      <c r="M202" s="40"/>
      <c r="N202" s="25"/>
      <c r="O202" s="40"/>
      <c r="P202" s="25"/>
      <c r="Q202" s="40"/>
    </row>
    <row r="203" spans="1:21" ht="22.5">
      <c r="A203" s="112"/>
      <c r="B203" s="112"/>
      <c r="C203" s="123"/>
      <c r="D203" s="112"/>
      <c r="E203" s="40"/>
      <c r="F203" s="25"/>
      <c r="G203" s="40"/>
      <c r="H203" s="25"/>
      <c r="I203" s="40"/>
      <c r="J203" s="25"/>
      <c r="K203" s="123"/>
      <c r="L203" s="25"/>
      <c r="M203" s="40"/>
      <c r="N203" s="25"/>
      <c r="O203" s="40"/>
      <c r="P203" s="25"/>
      <c r="Q203" s="40"/>
    </row>
    <row r="204" spans="1:21">
      <c r="A204" s="112"/>
      <c r="B204" s="112"/>
    </row>
    <row r="205" spans="1:21" ht="18">
      <c r="A205" s="349" t="s">
        <v>34</v>
      </c>
      <c r="B205" s="350"/>
      <c r="C205" s="350"/>
      <c r="D205" s="350"/>
      <c r="E205" s="350"/>
      <c r="F205" s="350"/>
      <c r="G205" s="350"/>
      <c r="H205" s="350"/>
      <c r="I205" s="350"/>
      <c r="J205" s="350"/>
      <c r="K205" s="350"/>
      <c r="L205" s="350"/>
      <c r="M205" s="350"/>
      <c r="N205" s="350"/>
      <c r="O205" s="350"/>
      <c r="P205" s="350"/>
      <c r="Q205" s="351"/>
    </row>
    <row r="206" spans="1:21">
      <c r="Q206" s="124"/>
    </row>
    <row r="209" spans="7:17">
      <c r="I209" s="251"/>
      <c r="Q209" s="251"/>
    </row>
    <row r="215" spans="7:17">
      <c r="G215" s="2">
        <f>E199-I199</f>
        <v>0</v>
      </c>
    </row>
  </sheetData>
  <autoFilter ref="A6:Q200" xr:uid="{00000000-0009-0000-0000-000008000000}">
    <sortState xmlns:xlrd2="http://schemas.microsoft.com/office/spreadsheetml/2017/richdata2" ref="A7:Q32">
      <sortCondition descending="1" ref="Q6"/>
    </sortState>
  </autoFilter>
  <mergeCells count="7">
    <mergeCell ref="A205:Q205"/>
    <mergeCell ref="C5:I5"/>
    <mergeCell ref="K5:Q5"/>
    <mergeCell ref="A4:H4"/>
    <mergeCell ref="A1:Q1"/>
    <mergeCell ref="A2:Q2"/>
    <mergeCell ref="A3:Q3"/>
  </mergeCells>
  <printOptions horizontalCentered="1"/>
  <pageMargins left="0.25" right="0.25" top="0.75" bottom="0.75" header="0.3" footer="0.3"/>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B935-0608-4AF4-A012-3606274F078D}">
  <sheetPr>
    <tabColor rgb="FF92D050"/>
  </sheetPr>
  <dimension ref="A2:M168"/>
  <sheetViews>
    <sheetView rightToLeft="1" view="pageBreakPreview" topLeftCell="A143" zoomScaleNormal="10" zoomScaleSheetLayoutView="100" workbookViewId="0">
      <selection activeCell="I164" sqref="I164"/>
    </sheetView>
  </sheetViews>
  <sheetFormatPr defaultColWidth="9.140625" defaultRowHeight="18.75"/>
  <cols>
    <col min="1" max="1" width="58" style="240" customWidth="1"/>
    <col min="2" max="2" width="1.42578125" style="240" customWidth="1"/>
    <col min="3" max="3" width="15.7109375" style="240" customWidth="1"/>
    <col min="4" max="5" width="15.7109375" style="248" customWidth="1"/>
    <col min="6" max="6" width="32.7109375" style="248" bestFit="1" customWidth="1"/>
    <col min="7" max="7" width="15.7109375" style="248" customWidth="1"/>
    <col min="8" max="8" width="1.42578125" style="248" customWidth="1"/>
    <col min="9" max="13" width="15.7109375" style="248" customWidth="1"/>
    <col min="14" max="14" width="2.42578125" style="240" customWidth="1"/>
    <col min="15" max="16384" width="9.140625" style="240"/>
  </cols>
  <sheetData>
    <row r="2" spans="1:13" ht="23.25">
      <c r="A2" s="289" t="s">
        <v>68</v>
      </c>
      <c r="B2" s="290"/>
      <c r="C2" s="290"/>
      <c r="D2" s="290"/>
      <c r="E2" s="290"/>
      <c r="F2" s="290"/>
      <c r="G2" s="290"/>
      <c r="H2" s="290"/>
      <c r="I2" s="290"/>
      <c r="J2" s="290"/>
      <c r="K2" s="290"/>
      <c r="L2" s="290"/>
    </row>
    <row r="3" spans="1:13" ht="23.25">
      <c r="A3" s="289" t="s">
        <v>475</v>
      </c>
      <c r="B3" s="290"/>
      <c r="C3" s="290"/>
      <c r="D3" s="290"/>
      <c r="E3" s="290"/>
      <c r="F3" s="290"/>
      <c r="G3" s="290"/>
      <c r="H3" s="290"/>
      <c r="I3" s="290"/>
      <c r="J3" s="290"/>
      <c r="K3" s="290"/>
      <c r="L3" s="290"/>
    </row>
    <row r="4" spans="1:13" ht="23.25">
      <c r="A4" s="289" t="s">
        <v>685</v>
      </c>
      <c r="B4" s="290"/>
      <c r="C4" s="290"/>
      <c r="D4" s="290"/>
      <c r="E4" s="290"/>
      <c r="F4" s="290"/>
      <c r="G4" s="290"/>
      <c r="H4" s="290"/>
      <c r="I4" s="290"/>
      <c r="J4" s="290"/>
      <c r="K4" s="290"/>
      <c r="L4" s="290"/>
    </row>
    <row r="6" spans="1:13" ht="21">
      <c r="A6" s="291" t="s">
        <v>476</v>
      </c>
      <c r="B6" s="291"/>
      <c r="C6" s="291"/>
      <c r="D6" s="291"/>
      <c r="E6" s="291"/>
      <c r="F6" s="291"/>
      <c r="G6" s="291"/>
      <c r="H6" s="291"/>
      <c r="I6" s="291"/>
      <c r="J6" s="291"/>
      <c r="K6" s="291"/>
      <c r="L6" s="291"/>
    </row>
    <row r="8" spans="1:13" ht="21">
      <c r="C8" s="292" t="s">
        <v>540</v>
      </c>
      <c r="D8" s="293"/>
      <c r="E8" s="293"/>
      <c r="F8" s="293"/>
      <c r="G8" s="293"/>
      <c r="I8" s="292" t="s">
        <v>544</v>
      </c>
      <c r="J8" s="293"/>
      <c r="K8" s="293"/>
      <c r="L8" s="293"/>
      <c r="M8" s="293"/>
    </row>
    <row r="9" spans="1:13" ht="21">
      <c r="A9" s="68" t="s">
        <v>60</v>
      </c>
      <c r="B9" s="241"/>
      <c r="C9" s="242" t="s">
        <v>477</v>
      </c>
      <c r="D9" s="249" t="s">
        <v>478</v>
      </c>
      <c r="E9" s="249" t="s">
        <v>479</v>
      </c>
      <c r="F9" s="249" t="s">
        <v>480</v>
      </c>
      <c r="G9" s="249" t="s">
        <v>481</v>
      </c>
      <c r="H9" s="250"/>
      <c r="I9" s="249" t="s">
        <v>477</v>
      </c>
      <c r="J9" s="249" t="s">
        <v>478</v>
      </c>
      <c r="K9" s="249" t="s">
        <v>479</v>
      </c>
      <c r="L9" s="249" t="s">
        <v>480</v>
      </c>
      <c r="M9" s="249" t="s">
        <v>481</v>
      </c>
    </row>
    <row r="10" spans="1:13">
      <c r="A10" s="240" t="s">
        <v>359</v>
      </c>
      <c r="C10" s="240" t="s">
        <v>502</v>
      </c>
      <c r="D10" s="248" t="s">
        <v>482</v>
      </c>
      <c r="E10" s="248">
        <v>25</v>
      </c>
      <c r="F10" s="248">
        <v>12000000</v>
      </c>
      <c r="G10" s="248" t="s">
        <v>483</v>
      </c>
      <c r="I10" s="248">
        <v>0</v>
      </c>
      <c r="J10" s="248">
        <v>0</v>
      </c>
      <c r="K10" s="248">
        <v>0</v>
      </c>
      <c r="L10" s="248">
        <v>0</v>
      </c>
      <c r="M10" s="248">
        <v>0</v>
      </c>
    </row>
    <row r="11" spans="1:13">
      <c r="A11" s="240" t="s">
        <v>337</v>
      </c>
      <c r="C11" s="240" t="s">
        <v>502</v>
      </c>
      <c r="D11" s="248" t="s">
        <v>482</v>
      </c>
      <c r="E11" s="248">
        <v>230</v>
      </c>
      <c r="F11" s="248">
        <v>13000000</v>
      </c>
      <c r="G11" s="248" t="s">
        <v>483</v>
      </c>
      <c r="I11" s="248">
        <v>0</v>
      </c>
      <c r="J11" s="248">
        <v>0</v>
      </c>
      <c r="K11" s="248">
        <v>0</v>
      </c>
      <c r="L11" s="248">
        <v>0</v>
      </c>
      <c r="M11" s="248">
        <v>0</v>
      </c>
    </row>
    <row r="12" spans="1:13">
      <c r="A12" s="240" t="s">
        <v>545</v>
      </c>
      <c r="C12" s="240" t="s">
        <v>502</v>
      </c>
      <c r="D12" s="248" t="s">
        <v>482</v>
      </c>
      <c r="E12" s="248">
        <v>1209000</v>
      </c>
      <c r="F12" s="248">
        <v>710</v>
      </c>
      <c r="G12" s="248" t="s">
        <v>498</v>
      </c>
      <c r="I12" s="248">
        <v>0</v>
      </c>
      <c r="J12" s="248">
        <v>0</v>
      </c>
      <c r="K12" s="248">
        <v>0</v>
      </c>
      <c r="L12" s="248">
        <v>0</v>
      </c>
      <c r="M12" s="248">
        <v>0</v>
      </c>
    </row>
    <row r="13" spans="1:13">
      <c r="A13" s="240" t="s">
        <v>546</v>
      </c>
      <c r="C13" s="240" t="s">
        <v>502</v>
      </c>
      <c r="D13" s="248" t="s">
        <v>482</v>
      </c>
      <c r="E13" s="248">
        <v>55000</v>
      </c>
      <c r="F13" s="248">
        <v>810</v>
      </c>
      <c r="G13" s="248" t="s">
        <v>498</v>
      </c>
      <c r="I13" s="248">
        <v>0</v>
      </c>
      <c r="J13" s="248">
        <v>0</v>
      </c>
      <c r="K13" s="248">
        <v>0</v>
      </c>
      <c r="L13" s="248">
        <v>0</v>
      </c>
      <c r="M13" s="248">
        <v>0</v>
      </c>
    </row>
    <row r="14" spans="1:13">
      <c r="A14" s="240" t="s">
        <v>547</v>
      </c>
      <c r="C14" s="240" t="s">
        <v>502</v>
      </c>
      <c r="D14" s="248" t="s">
        <v>482</v>
      </c>
      <c r="E14" s="248">
        <v>278000</v>
      </c>
      <c r="F14" s="248">
        <v>910</v>
      </c>
      <c r="G14" s="248" t="s">
        <v>498</v>
      </c>
      <c r="I14" s="248">
        <v>0</v>
      </c>
      <c r="J14" s="248">
        <v>0</v>
      </c>
      <c r="K14" s="248">
        <v>0</v>
      </c>
      <c r="L14" s="248">
        <v>0</v>
      </c>
      <c r="M14" s="248">
        <v>0</v>
      </c>
    </row>
    <row r="15" spans="1:13">
      <c r="A15" s="240" t="s">
        <v>548</v>
      </c>
      <c r="C15" s="240" t="s">
        <v>502</v>
      </c>
      <c r="D15" s="248" t="s">
        <v>482</v>
      </c>
      <c r="E15" s="248">
        <v>7000</v>
      </c>
      <c r="F15" s="248">
        <v>1010</v>
      </c>
      <c r="G15" s="248" t="s">
        <v>498</v>
      </c>
      <c r="I15" s="248">
        <v>0</v>
      </c>
      <c r="J15" s="248">
        <v>0</v>
      </c>
      <c r="K15" s="248">
        <v>0</v>
      </c>
      <c r="L15" s="248">
        <v>0</v>
      </c>
      <c r="M15" s="248">
        <v>0</v>
      </c>
    </row>
    <row r="16" spans="1:13">
      <c r="A16" s="240" t="s">
        <v>549</v>
      </c>
      <c r="C16" s="240" t="s">
        <v>502</v>
      </c>
      <c r="D16" s="248" t="s">
        <v>482</v>
      </c>
      <c r="E16" s="248">
        <v>1000</v>
      </c>
      <c r="F16" s="248">
        <v>1110</v>
      </c>
      <c r="G16" s="248" t="s">
        <v>498</v>
      </c>
      <c r="I16" s="248">
        <v>0</v>
      </c>
      <c r="J16" s="248">
        <v>0</v>
      </c>
      <c r="K16" s="248">
        <v>0</v>
      </c>
      <c r="L16" s="248">
        <v>0</v>
      </c>
      <c r="M16" s="248">
        <v>0</v>
      </c>
    </row>
    <row r="17" spans="1:13">
      <c r="A17" s="240" t="s">
        <v>550</v>
      </c>
      <c r="C17" s="240" t="s">
        <v>502</v>
      </c>
      <c r="D17" s="248" t="s">
        <v>482</v>
      </c>
      <c r="E17" s="248">
        <v>21597000</v>
      </c>
      <c r="F17" s="248">
        <v>220</v>
      </c>
      <c r="G17" s="248" t="s">
        <v>498</v>
      </c>
      <c r="I17" s="248">
        <v>0</v>
      </c>
      <c r="J17" s="248">
        <v>0</v>
      </c>
      <c r="K17" s="248">
        <v>0</v>
      </c>
      <c r="L17" s="248">
        <v>0</v>
      </c>
      <c r="M17" s="248">
        <v>0</v>
      </c>
    </row>
    <row r="18" spans="1:13">
      <c r="A18" s="240" t="s">
        <v>551</v>
      </c>
      <c r="C18" s="240" t="s">
        <v>502</v>
      </c>
      <c r="D18" s="248" t="s">
        <v>482</v>
      </c>
      <c r="E18" s="248">
        <v>4377000</v>
      </c>
      <c r="F18" s="248">
        <v>240</v>
      </c>
      <c r="G18" s="248" t="s">
        <v>498</v>
      </c>
      <c r="I18" s="248">
        <v>0</v>
      </c>
      <c r="J18" s="248">
        <v>0</v>
      </c>
      <c r="K18" s="248">
        <v>0</v>
      </c>
      <c r="L18" s="248">
        <v>0</v>
      </c>
      <c r="M18" s="248">
        <v>0</v>
      </c>
    </row>
    <row r="19" spans="1:13">
      <c r="A19" s="240" t="s">
        <v>552</v>
      </c>
      <c r="C19" s="240" t="s">
        <v>502</v>
      </c>
      <c r="D19" s="248" t="s">
        <v>482</v>
      </c>
      <c r="E19" s="248">
        <v>1509000</v>
      </c>
      <c r="F19" s="248">
        <v>260</v>
      </c>
      <c r="G19" s="248" t="s">
        <v>498</v>
      </c>
      <c r="I19" s="248">
        <v>0</v>
      </c>
      <c r="J19" s="248">
        <v>0</v>
      </c>
      <c r="K19" s="248">
        <v>0</v>
      </c>
      <c r="L19" s="248">
        <v>0</v>
      </c>
      <c r="M19" s="248">
        <v>0</v>
      </c>
    </row>
    <row r="20" spans="1:13">
      <c r="A20" s="240" t="s">
        <v>553</v>
      </c>
      <c r="C20" s="240" t="s">
        <v>502</v>
      </c>
      <c r="D20" s="248" t="s">
        <v>482</v>
      </c>
      <c r="E20" s="248">
        <v>219000</v>
      </c>
      <c r="F20" s="248">
        <v>280</v>
      </c>
      <c r="G20" s="248" t="s">
        <v>498</v>
      </c>
      <c r="I20" s="248">
        <v>0</v>
      </c>
      <c r="J20" s="248">
        <v>0</v>
      </c>
      <c r="K20" s="248">
        <v>0</v>
      </c>
      <c r="L20" s="248">
        <v>0</v>
      </c>
      <c r="M20" s="248">
        <v>0</v>
      </c>
    </row>
    <row r="21" spans="1:13">
      <c r="A21" s="240" t="s">
        <v>554</v>
      </c>
      <c r="C21" s="240" t="s">
        <v>502</v>
      </c>
      <c r="D21" s="248" t="s">
        <v>482</v>
      </c>
      <c r="E21" s="248">
        <v>736000</v>
      </c>
      <c r="F21" s="248">
        <v>300</v>
      </c>
      <c r="G21" s="248" t="s">
        <v>498</v>
      </c>
      <c r="I21" s="248">
        <v>0</v>
      </c>
      <c r="J21" s="248">
        <v>0</v>
      </c>
      <c r="K21" s="248">
        <v>0</v>
      </c>
      <c r="L21" s="248">
        <v>0</v>
      </c>
      <c r="M21" s="248">
        <v>0</v>
      </c>
    </row>
    <row r="22" spans="1:13">
      <c r="A22" s="240" t="s">
        <v>555</v>
      </c>
      <c r="C22" s="240" t="s">
        <v>502</v>
      </c>
      <c r="D22" s="248" t="s">
        <v>482</v>
      </c>
      <c r="E22" s="248">
        <v>2000</v>
      </c>
      <c r="F22" s="248">
        <v>320</v>
      </c>
      <c r="G22" s="248" t="s">
        <v>498</v>
      </c>
      <c r="I22" s="248">
        <v>0</v>
      </c>
      <c r="J22" s="248">
        <v>0</v>
      </c>
      <c r="K22" s="248">
        <v>0</v>
      </c>
      <c r="L22" s="248">
        <v>0</v>
      </c>
      <c r="M22" s="248">
        <v>0</v>
      </c>
    </row>
    <row r="23" spans="1:13">
      <c r="A23" s="240" t="s">
        <v>556</v>
      </c>
      <c r="C23" s="240" t="s">
        <v>502</v>
      </c>
      <c r="D23" s="248" t="s">
        <v>482</v>
      </c>
      <c r="E23" s="248">
        <v>15270858</v>
      </c>
      <c r="F23" s="248">
        <v>563</v>
      </c>
      <c r="G23" s="248" t="s">
        <v>498</v>
      </c>
      <c r="I23" s="248">
        <v>0</v>
      </c>
      <c r="J23" s="248">
        <v>0</v>
      </c>
      <c r="K23" s="248">
        <v>0</v>
      </c>
      <c r="L23" s="248">
        <v>0</v>
      </c>
      <c r="M23" s="248">
        <v>0</v>
      </c>
    </row>
    <row r="24" spans="1:13">
      <c r="A24" s="240" t="s">
        <v>557</v>
      </c>
      <c r="C24" s="240" t="s">
        <v>502</v>
      </c>
      <c r="D24" s="248" t="s">
        <v>482</v>
      </c>
      <c r="E24" s="248">
        <v>10630872</v>
      </c>
      <c r="F24" s="248">
        <v>633</v>
      </c>
      <c r="G24" s="248" t="s">
        <v>498</v>
      </c>
      <c r="I24" s="248">
        <v>0</v>
      </c>
      <c r="J24" s="248">
        <v>0</v>
      </c>
      <c r="K24" s="248">
        <v>0</v>
      </c>
      <c r="L24" s="248">
        <v>0</v>
      </c>
      <c r="M24" s="248">
        <v>0</v>
      </c>
    </row>
    <row r="25" spans="1:13">
      <c r="A25" s="240" t="s">
        <v>558</v>
      </c>
      <c r="C25" s="240" t="s">
        <v>502</v>
      </c>
      <c r="D25" s="248" t="s">
        <v>482</v>
      </c>
      <c r="E25" s="248">
        <v>23036400</v>
      </c>
      <c r="F25" s="248">
        <v>703</v>
      </c>
      <c r="G25" s="248" t="s">
        <v>498</v>
      </c>
      <c r="I25" s="248">
        <v>0</v>
      </c>
      <c r="J25" s="248">
        <v>0</v>
      </c>
      <c r="K25" s="248">
        <v>0</v>
      </c>
      <c r="L25" s="248">
        <v>0</v>
      </c>
      <c r="M25" s="248">
        <v>0</v>
      </c>
    </row>
    <row r="26" spans="1:13">
      <c r="A26" s="240" t="s">
        <v>559</v>
      </c>
      <c r="C26" s="240" t="s">
        <v>502</v>
      </c>
      <c r="D26" s="248" t="s">
        <v>482</v>
      </c>
      <c r="E26" s="248">
        <v>15289344</v>
      </c>
      <c r="F26" s="248">
        <v>774</v>
      </c>
      <c r="G26" s="248" t="s">
        <v>498</v>
      </c>
      <c r="I26" s="248">
        <v>0</v>
      </c>
      <c r="J26" s="248">
        <v>0</v>
      </c>
      <c r="K26" s="248">
        <v>0</v>
      </c>
      <c r="L26" s="248">
        <v>0</v>
      </c>
      <c r="M26" s="248">
        <v>0</v>
      </c>
    </row>
    <row r="27" spans="1:13">
      <c r="A27" s="240" t="s">
        <v>560</v>
      </c>
      <c r="C27" s="240" t="s">
        <v>502</v>
      </c>
      <c r="D27" s="248" t="s">
        <v>482</v>
      </c>
      <c r="E27" s="248">
        <v>17214732</v>
      </c>
      <c r="F27" s="248">
        <v>844</v>
      </c>
      <c r="G27" s="248" t="s">
        <v>498</v>
      </c>
      <c r="I27" s="248">
        <v>0</v>
      </c>
      <c r="J27" s="248">
        <v>0</v>
      </c>
      <c r="K27" s="248">
        <v>0</v>
      </c>
      <c r="L27" s="248">
        <v>0</v>
      </c>
      <c r="M27" s="248">
        <v>0</v>
      </c>
    </row>
    <row r="28" spans="1:13">
      <c r="A28" s="240" t="s">
        <v>561</v>
      </c>
      <c r="C28" s="240" t="s">
        <v>502</v>
      </c>
      <c r="D28" s="248" t="s">
        <v>482</v>
      </c>
      <c r="E28" s="248">
        <v>4463000</v>
      </c>
      <c r="F28" s="248">
        <v>320</v>
      </c>
      <c r="G28" s="248" t="s">
        <v>498</v>
      </c>
      <c r="I28" s="248">
        <v>0</v>
      </c>
      <c r="J28" s="248">
        <v>0</v>
      </c>
      <c r="K28" s="248">
        <v>0</v>
      </c>
      <c r="L28" s="248">
        <v>0</v>
      </c>
      <c r="M28" s="248">
        <v>0</v>
      </c>
    </row>
    <row r="29" spans="1:13">
      <c r="A29" s="240" t="s">
        <v>562</v>
      </c>
      <c r="C29" s="240" t="s">
        <v>502</v>
      </c>
      <c r="D29" s="248" t="s">
        <v>482</v>
      </c>
      <c r="E29" s="248">
        <v>6457000</v>
      </c>
      <c r="F29" s="248">
        <v>340</v>
      </c>
      <c r="G29" s="248" t="s">
        <v>498</v>
      </c>
      <c r="I29" s="248">
        <v>0</v>
      </c>
      <c r="J29" s="248">
        <v>0</v>
      </c>
      <c r="K29" s="248">
        <v>0</v>
      </c>
      <c r="L29" s="248">
        <v>0</v>
      </c>
      <c r="M29" s="248">
        <v>0</v>
      </c>
    </row>
    <row r="30" spans="1:13">
      <c r="A30" s="240" t="s">
        <v>563</v>
      </c>
      <c r="C30" s="240" t="s">
        <v>502</v>
      </c>
      <c r="D30" s="248" t="s">
        <v>482</v>
      </c>
      <c r="E30" s="248">
        <v>1136000</v>
      </c>
      <c r="F30" s="248">
        <v>360</v>
      </c>
      <c r="G30" s="248" t="s">
        <v>498</v>
      </c>
      <c r="I30" s="248">
        <v>0</v>
      </c>
      <c r="J30" s="248">
        <v>0</v>
      </c>
      <c r="K30" s="248">
        <v>0</v>
      </c>
      <c r="L30" s="248">
        <v>0</v>
      </c>
      <c r="M30" s="248">
        <v>0</v>
      </c>
    </row>
    <row r="31" spans="1:13">
      <c r="A31" s="240" t="s">
        <v>564</v>
      </c>
      <c r="C31" s="240" t="s">
        <v>502</v>
      </c>
      <c r="D31" s="248" t="s">
        <v>482</v>
      </c>
      <c r="E31" s="248">
        <v>10953000</v>
      </c>
      <c r="F31" s="248">
        <v>380</v>
      </c>
      <c r="G31" s="248" t="s">
        <v>498</v>
      </c>
      <c r="I31" s="248">
        <v>0</v>
      </c>
      <c r="J31" s="248">
        <v>0</v>
      </c>
      <c r="K31" s="248">
        <v>0</v>
      </c>
      <c r="L31" s="248">
        <v>0</v>
      </c>
      <c r="M31" s="248">
        <v>0</v>
      </c>
    </row>
    <row r="32" spans="1:13">
      <c r="A32" s="240" t="s">
        <v>565</v>
      </c>
      <c r="C32" s="240" t="s">
        <v>502</v>
      </c>
      <c r="D32" s="248" t="s">
        <v>482</v>
      </c>
      <c r="E32" s="248">
        <v>729000</v>
      </c>
      <c r="F32" s="248">
        <v>400</v>
      </c>
      <c r="G32" s="248" t="s">
        <v>498</v>
      </c>
      <c r="I32" s="248">
        <v>0</v>
      </c>
      <c r="J32" s="248">
        <v>0</v>
      </c>
      <c r="K32" s="248">
        <v>0</v>
      </c>
      <c r="L32" s="248">
        <v>0</v>
      </c>
      <c r="M32" s="248">
        <v>0</v>
      </c>
    </row>
    <row r="33" spans="1:13">
      <c r="A33" s="240" t="s">
        <v>566</v>
      </c>
      <c r="C33" s="240" t="s">
        <v>502</v>
      </c>
      <c r="D33" s="248" t="s">
        <v>482</v>
      </c>
      <c r="E33" s="248">
        <v>20589000</v>
      </c>
      <c r="F33" s="248">
        <v>340</v>
      </c>
      <c r="G33" s="248" t="s">
        <v>498</v>
      </c>
      <c r="I33" s="248">
        <v>0</v>
      </c>
      <c r="J33" s="248">
        <v>0</v>
      </c>
      <c r="K33" s="248">
        <v>0</v>
      </c>
      <c r="L33" s="248">
        <v>0</v>
      </c>
      <c r="M33" s="248">
        <v>0</v>
      </c>
    </row>
    <row r="34" spans="1:13">
      <c r="A34" s="240" t="s">
        <v>567</v>
      </c>
      <c r="C34" s="240" t="s">
        <v>502</v>
      </c>
      <c r="D34" s="248" t="s">
        <v>482</v>
      </c>
      <c r="E34" s="248">
        <v>14401000</v>
      </c>
      <c r="F34" s="248">
        <v>360</v>
      </c>
      <c r="G34" s="248" t="s">
        <v>498</v>
      </c>
      <c r="I34" s="248">
        <v>0</v>
      </c>
      <c r="J34" s="248">
        <v>0</v>
      </c>
      <c r="K34" s="248">
        <v>0</v>
      </c>
      <c r="L34" s="248">
        <v>0</v>
      </c>
      <c r="M34" s="248">
        <v>0</v>
      </c>
    </row>
    <row r="35" spans="1:13">
      <c r="A35" s="240" t="s">
        <v>568</v>
      </c>
      <c r="C35" s="240" t="s">
        <v>502</v>
      </c>
      <c r="D35" s="248" t="s">
        <v>482</v>
      </c>
      <c r="E35" s="248">
        <v>911000</v>
      </c>
      <c r="F35" s="248">
        <v>380</v>
      </c>
      <c r="G35" s="248" t="s">
        <v>498</v>
      </c>
      <c r="I35" s="248">
        <v>0</v>
      </c>
      <c r="J35" s="248">
        <v>0</v>
      </c>
      <c r="K35" s="248">
        <v>0</v>
      </c>
      <c r="L35" s="248">
        <v>0</v>
      </c>
      <c r="M35" s="248">
        <v>0</v>
      </c>
    </row>
    <row r="36" spans="1:13">
      <c r="A36" s="240" t="s">
        <v>569</v>
      </c>
      <c r="C36" s="240" t="s">
        <v>502</v>
      </c>
      <c r="D36" s="248" t="s">
        <v>482</v>
      </c>
      <c r="E36" s="248">
        <v>777000</v>
      </c>
      <c r="F36" s="248">
        <v>400</v>
      </c>
      <c r="G36" s="248" t="s">
        <v>498</v>
      </c>
      <c r="I36" s="248">
        <v>0</v>
      </c>
      <c r="J36" s="248">
        <v>0</v>
      </c>
      <c r="K36" s="248">
        <v>0</v>
      </c>
      <c r="L36" s="248">
        <v>0</v>
      </c>
      <c r="M36" s="248">
        <v>0</v>
      </c>
    </row>
    <row r="37" spans="1:13">
      <c r="A37" s="240" t="s">
        <v>570</v>
      </c>
      <c r="C37" s="240" t="s">
        <v>502</v>
      </c>
      <c r="D37" s="248" t="s">
        <v>482</v>
      </c>
      <c r="E37" s="248">
        <v>2695000</v>
      </c>
      <c r="F37" s="248">
        <v>450</v>
      </c>
      <c r="G37" s="248" t="s">
        <v>498</v>
      </c>
      <c r="I37" s="248">
        <v>0</v>
      </c>
      <c r="J37" s="248">
        <v>0</v>
      </c>
      <c r="K37" s="248">
        <v>0</v>
      </c>
      <c r="L37" s="248">
        <v>0</v>
      </c>
      <c r="M37" s="248">
        <v>0</v>
      </c>
    </row>
    <row r="38" spans="1:13">
      <c r="A38" s="240" t="s">
        <v>571</v>
      </c>
      <c r="C38" s="240" t="s">
        <v>502</v>
      </c>
      <c r="D38" s="248" t="s">
        <v>482</v>
      </c>
      <c r="E38" s="248">
        <v>2588000</v>
      </c>
      <c r="F38" s="248">
        <v>900</v>
      </c>
      <c r="G38" s="248" t="s">
        <v>498</v>
      </c>
      <c r="I38" s="248">
        <v>0</v>
      </c>
      <c r="J38" s="248">
        <v>0</v>
      </c>
      <c r="K38" s="248">
        <v>0</v>
      </c>
      <c r="L38" s="248">
        <v>0</v>
      </c>
      <c r="M38" s="248">
        <v>0</v>
      </c>
    </row>
    <row r="39" spans="1:13">
      <c r="A39" s="240" t="s">
        <v>572</v>
      </c>
      <c r="C39" s="240" t="s">
        <v>502</v>
      </c>
      <c r="D39" s="248" t="s">
        <v>482</v>
      </c>
      <c r="E39" s="248">
        <v>124000</v>
      </c>
      <c r="F39" s="248">
        <v>1000</v>
      </c>
      <c r="G39" s="248" t="s">
        <v>498</v>
      </c>
      <c r="I39" s="248">
        <v>0</v>
      </c>
      <c r="J39" s="248">
        <v>0</v>
      </c>
      <c r="K39" s="248">
        <v>0</v>
      </c>
      <c r="L39" s="248">
        <v>0</v>
      </c>
      <c r="M39" s="248">
        <v>0</v>
      </c>
    </row>
    <row r="40" spans="1:13">
      <c r="A40" s="240" t="s">
        <v>573</v>
      </c>
      <c r="C40" s="240" t="s">
        <v>502</v>
      </c>
      <c r="D40" s="248" t="s">
        <v>482</v>
      </c>
      <c r="E40" s="248">
        <v>53000</v>
      </c>
      <c r="F40" s="248">
        <v>1200</v>
      </c>
      <c r="G40" s="248" t="s">
        <v>498</v>
      </c>
      <c r="I40" s="248">
        <v>0</v>
      </c>
      <c r="J40" s="248">
        <v>0</v>
      </c>
      <c r="K40" s="248">
        <v>0</v>
      </c>
      <c r="L40" s="248">
        <v>0</v>
      </c>
      <c r="M40" s="248">
        <v>0</v>
      </c>
    </row>
    <row r="41" spans="1:13">
      <c r="A41" s="240" t="s">
        <v>574</v>
      </c>
      <c r="C41" s="240" t="s">
        <v>502</v>
      </c>
      <c r="D41" s="248" t="s">
        <v>482</v>
      </c>
      <c r="E41" s="248">
        <v>33000</v>
      </c>
      <c r="F41" s="248">
        <v>1300</v>
      </c>
      <c r="G41" s="248" t="s">
        <v>498</v>
      </c>
      <c r="I41" s="248">
        <v>0</v>
      </c>
      <c r="J41" s="248">
        <v>0</v>
      </c>
      <c r="K41" s="248">
        <v>0</v>
      </c>
      <c r="L41" s="248">
        <v>0</v>
      </c>
      <c r="M41" s="248">
        <v>0</v>
      </c>
    </row>
    <row r="42" spans="1:13">
      <c r="A42" s="240" t="s">
        <v>575</v>
      </c>
      <c r="C42" s="240" t="s">
        <v>502</v>
      </c>
      <c r="D42" s="248" t="s">
        <v>482</v>
      </c>
      <c r="E42" s="248">
        <v>291000</v>
      </c>
      <c r="F42" s="248">
        <v>6000</v>
      </c>
      <c r="G42" s="248" t="s">
        <v>498</v>
      </c>
      <c r="I42" s="248">
        <v>0</v>
      </c>
      <c r="J42" s="248">
        <v>0</v>
      </c>
      <c r="K42" s="248">
        <v>0</v>
      </c>
      <c r="L42" s="248">
        <v>0</v>
      </c>
      <c r="M42" s="248">
        <v>0</v>
      </c>
    </row>
    <row r="43" spans="1:13">
      <c r="A43" s="240" t="s">
        <v>576</v>
      </c>
      <c r="C43" s="240" t="s">
        <v>502</v>
      </c>
      <c r="D43" s="248" t="s">
        <v>482</v>
      </c>
      <c r="E43" s="248">
        <v>176000</v>
      </c>
      <c r="F43" s="248">
        <v>6500</v>
      </c>
      <c r="G43" s="248" t="s">
        <v>498</v>
      </c>
      <c r="I43" s="248">
        <v>0</v>
      </c>
      <c r="J43" s="248">
        <v>0</v>
      </c>
      <c r="K43" s="248">
        <v>0</v>
      </c>
      <c r="L43" s="248">
        <v>0</v>
      </c>
      <c r="M43" s="248">
        <v>0</v>
      </c>
    </row>
    <row r="44" spans="1:13">
      <c r="A44" s="240" t="s">
        <v>577</v>
      </c>
      <c r="C44" s="240" t="s">
        <v>502</v>
      </c>
      <c r="D44" s="248" t="s">
        <v>482</v>
      </c>
      <c r="E44" s="248">
        <v>24000</v>
      </c>
      <c r="F44" s="248">
        <v>7000</v>
      </c>
      <c r="G44" s="248" t="s">
        <v>498</v>
      </c>
      <c r="I44" s="248">
        <v>0</v>
      </c>
      <c r="J44" s="248">
        <v>0</v>
      </c>
      <c r="K44" s="248">
        <v>0</v>
      </c>
      <c r="L44" s="248">
        <v>0</v>
      </c>
      <c r="M44" s="248">
        <v>0</v>
      </c>
    </row>
    <row r="45" spans="1:13">
      <c r="A45" s="240" t="s">
        <v>578</v>
      </c>
      <c r="C45" s="240" t="s">
        <v>502</v>
      </c>
      <c r="D45" s="248" t="s">
        <v>482</v>
      </c>
      <c r="E45" s="248">
        <v>245000</v>
      </c>
      <c r="F45" s="248">
        <v>7500</v>
      </c>
      <c r="G45" s="248" t="s">
        <v>498</v>
      </c>
      <c r="I45" s="248">
        <v>0</v>
      </c>
      <c r="J45" s="248">
        <v>0</v>
      </c>
      <c r="K45" s="248">
        <v>0</v>
      </c>
      <c r="L45" s="248">
        <v>0</v>
      </c>
      <c r="M45" s="248">
        <v>0</v>
      </c>
    </row>
    <row r="46" spans="1:13">
      <c r="A46" s="240" t="s">
        <v>579</v>
      </c>
      <c r="C46" s="240" t="s">
        <v>502</v>
      </c>
      <c r="D46" s="248" t="s">
        <v>482</v>
      </c>
      <c r="E46" s="248">
        <v>2000</v>
      </c>
      <c r="F46" s="248">
        <v>9000</v>
      </c>
      <c r="G46" s="248" t="s">
        <v>498</v>
      </c>
      <c r="I46" s="248">
        <v>0</v>
      </c>
      <c r="J46" s="248">
        <v>0</v>
      </c>
      <c r="K46" s="248">
        <v>0</v>
      </c>
      <c r="L46" s="248">
        <v>0</v>
      </c>
      <c r="M46" s="248">
        <v>0</v>
      </c>
    </row>
    <row r="47" spans="1:13">
      <c r="A47" s="240" t="s">
        <v>580</v>
      </c>
      <c r="C47" s="240" t="s">
        <v>502</v>
      </c>
      <c r="D47" s="248" t="s">
        <v>482</v>
      </c>
      <c r="E47" s="248">
        <v>2857000</v>
      </c>
      <c r="F47" s="248">
        <v>3250</v>
      </c>
      <c r="G47" s="248" t="s">
        <v>498</v>
      </c>
      <c r="I47" s="248">
        <v>0</v>
      </c>
      <c r="J47" s="248">
        <v>0</v>
      </c>
      <c r="K47" s="248">
        <v>0</v>
      </c>
      <c r="L47" s="248">
        <v>0</v>
      </c>
      <c r="M47" s="248">
        <v>0</v>
      </c>
    </row>
    <row r="48" spans="1:13">
      <c r="A48" s="240" t="s">
        <v>581</v>
      </c>
      <c r="C48" s="240" t="s">
        <v>502</v>
      </c>
      <c r="D48" s="248" t="s">
        <v>482</v>
      </c>
      <c r="E48" s="248">
        <v>138000</v>
      </c>
      <c r="F48" s="248">
        <v>3500</v>
      </c>
      <c r="G48" s="248" t="s">
        <v>498</v>
      </c>
      <c r="I48" s="248">
        <v>0</v>
      </c>
      <c r="J48" s="248">
        <v>0</v>
      </c>
      <c r="K48" s="248">
        <v>0</v>
      </c>
      <c r="L48" s="248">
        <v>0</v>
      </c>
      <c r="M48" s="248">
        <v>0</v>
      </c>
    </row>
    <row r="49" spans="1:13">
      <c r="A49" s="240" t="s">
        <v>582</v>
      </c>
      <c r="C49" s="240" t="s">
        <v>502</v>
      </c>
      <c r="D49" s="248" t="s">
        <v>482</v>
      </c>
      <c r="E49" s="248">
        <v>77000</v>
      </c>
      <c r="F49" s="248">
        <v>3750</v>
      </c>
      <c r="G49" s="248" t="s">
        <v>498</v>
      </c>
      <c r="I49" s="248">
        <v>0</v>
      </c>
      <c r="J49" s="248">
        <v>0</v>
      </c>
      <c r="K49" s="248">
        <v>0</v>
      </c>
      <c r="L49" s="248">
        <v>0</v>
      </c>
      <c r="M49" s="248">
        <v>0</v>
      </c>
    </row>
    <row r="50" spans="1:13">
      <c r="A50" s="240" t="s">
        <v>583</v>
      </c>
      <c r="C50" s="240" t="s">
        <v>502</v>
      </c>
      <c r="D50" s="248" t="s">
        <v>482</v>
      </c>
      <c r="E50" s="248">
        <v>21000</v>
      </c>
      <c r="F50" s="248">
        <v>4000</v>
      </c>
      <c r="G50" s="248" t="s">
        <v>498</v>
      </c>
      <c r="I50" s="248">
        <v>0</v>
      </c>
      <c r="J50" s="248">
        <v>0</v>
      </c>
      <c r="K50" s="248">
        <v>0</v>
      </c>
      <c r="L50" s="248">
        <v>0</v>
      </c>
      <c r="M50" s="248">
        <v>0</v>
      </c>
    </row>
    <row r="51" spans="1:13">
      <c r="A51" s="240" t="s">
        <v>584</v>
      </c>
      <c r="C51" s="240" t="s">
        <v>502</v>
      </c>
      <c r="D51" s="248" t="s">
        <v>482</v>
      </c>
      <c r="E51" s="248">
        <v>292000</v>
      </c>
      <c r="F51" s="248">
        <v>5000</v>
      </c>
      <c r="G51" s="248" t="s">
        <v>498</v>
      </c>
      <c r="I51" s="248">
        <v>0</v>
      </c>
      <c r="J51" s="248">
        <v>0</v>
      </c>
      <c r="K51" s="248">
        <v>0</v>
      </c>
      <c r="L51" s="248">
        <v>0</v>
      </c>
      <c r="M51" s="248">
        <v>0</v>
      </c>
    </row>
    <row r="52" spans="1:13">
      <c r="A52" s="240" t="s">
        <v>585</v>
      </c>
      <c r="C52" s="240" t="s">
        <v>502</v>
      </c>
      <c r="D52" s="248" t="s">
        <v>482</v>
      </c>
      <c r="E52" s="248">
        <v>15025275</v>
      </c>
      <c r="F52" s="248">
        <v>279</v>
      </c>
      <c r="G52" s="248" t="s">
        <v>498</v>
      </c>
      <c r="I52" s="248">
        <v>0</v>
      </c>
      <c r="J52" s="248">
        <v>0</v>
      </c>
      <c r="K52" s="248">
        <v>0</v>
      </c>
      <c r="L52" s="248">
        <v>0</v>
      </c>
      <c r="M52" s="248">
        <v>0</v>
      </c>
    </row>
    <row r="53" spans="1:13">
      <c r="A53" s="240" t="s">
        <v>586</v>
      </c>
      <c r="C53" s="240" t="s">
        <v>502</v>
      </c>
      <c r="D53" s="248" t="s">
        <v>482</v>
      </c>
      <c r="E53" s="248">
        <v>483750</v>
      </c>
      <c r="F53" s="248">
        <v>298</v>
      </c>
      <c r="G53" s="248" t="s">
        <v>498</v>
      </c>
      <c r="I53" s="248">
        <v>0</v>
      </c>
      <c r="J53" s="248">
        <v>0</v>
      </c>
      <c r="K53" s="248">
        <v>0</v>
      </c>
      <c r="L53" s="248">
        <v>0</v>
      </c>
      <c r="M53" s="248">
        <v>0</v>
      </c>
    </row>
    <row r="54" spans="1:13">
      <c r="A54" s="240" t="s">
        <v>587</v>
      </c>
      <c r="C54" s="240" t="s">
        <v>502</v>
      </c>
      <c r="D54" s="248" t="s">
        <v>482</v>
      </c>
      <c r="E54" s="248">
        <v>3129325</v>
      </c>
      <c r="F54" s="248">
        <v>316</v>
      </c>
      <c r="G54" s="248" t="s">
        <v>498</v>
      </c>
      <c r="I54" s="248">
        <v>0</v>
      </c>
      <c r="J54" s="248">
        <v>0</v>
      </c>
      <c r="K54" s="248">
        <v>0</v>
      </c>
      <c r="L54" s="248">
        <v>0</v>
      </c>
      <c r="M54" s="248">
        <v>0</v>
      </c>
    </row>
    <row r="55" spans="1:13">
      <c r="A55" s="240" t="s">
        <v>588</v>
      </c>
      <c r="C55" s="240" t="s">
        <v>502</v>
      </c>
      <c r="D55" s="248" t="s">
        <v>482</v>
      </c>
      <c r="E55" s="248">
        <v>5375</v>
      </c>
      <c r="F55" s="248">
        <v>335</v>
      </c>
      <c r="G55" s="248" t="s">
        <v>498</v>
      </c>
      <c r="I55" s="248">
        <v>0</v>
      </c>
      <c r="J55" s="248">
        <v>0</v>
      </c>
      <c r="K55" s="248">
        <v>0</v>
      </c>
      <c r="L55" s="248">
        <v>0</v>
      </c>
      <c r="M55" s="248">
        <v>0</v>
      </c>
    </row>
    <row r="56" spans="1:13">
      <c r="A56" s="240" t="s">
        <v>589</v>
      </c>
      <c r="C56" s="240" t="s">
        <v>502</v>
      </c>
      <c r="D56" s="248" t="s">
        <v>482</v>
      </c>
      <c r="E56" s="248">
        <v>3658225</v>
      </c>
      <c r="F56" s="248">
        <v>354</v>
      </c>
      <c r="G56" s="248" t="s">
        <v>498</v>
      </c>
      <c r="I56" s="248">
        <v>0</v>
      </c>
      <c r="J56" s="248">
        <v>0</v>
      </c>
      <c r="K56" s="248">
        <v>0</v>
      </c>
      <c r="L56" s="248">
        <v>0</v>
      </c>
      <c r="M56" s="248">
        <v>0</v>
      </c>
    </row>
    <row r="57" spans="1:13">
      <c r="A57" s="240" t="s">
        <v>590</v>
      </c>
      <c r="C57" s="240" t="s">
        <v>502</v>
      </c>
      <c r="D57" s="248" t="s">
        <v>482</v>
      </c>
      <c r="E57" s="248">
        <v>54915300</v>
      </c>
      <c r="F57" s="248">
        <v>372</v>
      </c>
      <c r="G57" s="248" t="s">
        <v>498</v>
      </c>
      <c r="I57" s="248">
        <v>0</v>
      </c>
      <c r="J57" s="248">
        <v>0</v>
      </c>
      <c r="K57" s="248">
        <v>0</v>
      </c>
      <c r="L57" s="248">
        <v>0</v>
      </c>
      <c r="M57" s="248">
        <v>0</v>
      </c>
    </row>
    <row r="58" spans="1:13">
      <c r="A58" s="240" t="s">
        <v>591</v>
      </c>
      <c r="C58" s="240" t="s">
        <v>502</v>
      </c>
      <c r="D58" s="248" t="s">
        <v>482</v>
      </c>
      <c r="E58" s="248">
        <v>557925</v>
      </c>
      <c r="F58" s="248">
        <v>419</v>
      </c>
      <c r="G58" s="248" t="s">
        <v>498</v>
      </c>
      <c r="I58" s="248">
        <v>0</v>
      </c>
      <c r="J58" s="248">
        <v>0</v>
      </c>
      <c r="K58" s="248">
        <v>0</v>
      </c>
      <c r="L58" s="248">
        <v>0</v>
      </c>
      <c r="M58" s="248">
        <v>0</v>
      </c>
    </row>
    <row r="59" spans="1:13">
      <c r="A59" s="240" t="s">
        <v>592</v>
      </c>
      <c r="C59" s="240" t="s">
        <v>502</v>
      </c>
      <c r="D59" s="248" t="s">
        <v>482</v>
      </c>
      <c r="E59" s="248">
        <v>55722492</v>
      </c>
      <c r="F59" s="248">
        <v>563</v>
      </c>
      <c r="G59" s="248" t="s">
        <v>498</v>
      </c>
      <c r="I59" s="248">
        <v>0</v>
      </c>
      <c r="J59" s="248">
        <v>0</v>
      </c>
      <c r="K59" s="248">
        <v>0</v>
      </c>
      <c r="L59" s="248">
        <v>0</v>
      </c>
      <c r="M59" s="248">
        <v>0</v>
      </c>
    </row>
    <row r="60" spans="1:13">
      <c r="A60" s="240" t="s">
        <v>593</v>
      </c>
      <c r="C60" s="240" t="s">
        <v>502</v>
      </c>
      <c r="D60" s="248" t="s">
        <v>482</v>
      </c>
      <c r="E60" s="248">
        <v>20098548</v>
      </c>
      <c r="F60" s="248">
        <v>633</v>
      </c>
      <c r="G60" s="248" t="s">
        <v>498</v>
      </c>
      <c r="I60" s="248">
        <v>0</v>
      </c>
      <c r="J60" s="248">
        <v>0</v>
      </c>
      <c r="K60" s="248">
        <v>0</v>
      </c>
      <c r="L60" s="248">
        <v>0</v>
      </c>
      <c r="M60" s="248">
        <v>0</v>
      </c>
    </row>
    <row r="61" spans="1:13">
      <c r="A61" s="240" t="s">
        <v>594</v>
      </c>
      <c r="C61" s="240" t="s">
        <v>502</v>
      </c>
      <c r="D61" s="248" t="s">
        <v>482</v>
      </c>
      <c r="E61" s="248">
        <v>2090340</v>
      </c>
      <c r="F61" s="248">
        <v>703</v>
      </c>
      <c r="G61" s="248" t="s">
        <v>498</v>
      </c>
      <c r="I61" s="248">
        <v>0</v>
      </c>
      <c r="J61" s="248">
        <v>0</v>
      </c>
      <c r="K61" s="248">
        <v>0</v>
      </c>
      <c r="L61" s="248">
        <v>0</v>
      </c>
      <c r="M61" s="248">
        <v>0</v>
      </c>
    </row>
    <row r="62" spans="1:13">
      <c r="A62" s="240" t="s">
        <v>595</v>
      </c>
      <c r="C62" s="240" t="s">
        <v>502</v>
      </c>
      <c r="D62" s="248" t="s">
        <v>482</v>
      </c>
      <c r="E62" s="248">
        <v>4854708</v>
      </c>
      <c r="F62" s="248">
        <v>774</v>
      </c>
      <c r="G62" s="248" t="s">
        <v>498</v>
      </c>
      <c r="I62" s="248">
        <v>0</v>
      </c>
      <c r="J62" s="248">
        <v>0</v>
      </c>
      <c r="K62" s="248">
        <v>0</v>
      </c>
      <c r="L62" s="248">
        <v>0</v>
      </c>
      <c r="M62" s="248">
        <v>0</v>
      </c>
    </row>
    <row r="63" spans="1:13">
      <c r="A63" s="240" t="s">
        <v>596</v>
      </c>
      <c r="C63" s="240" t="s">
        <v>502</v>
      </c>
      <c r="D63" s="248" t="s">
        <v>482</v>
      </c>
      <c r="E63" s="248">
        <v>853200</v>
      </c>
      <c r="F63" s="248">
        <v>844</v>
      </c>
      <c r="G63" s="248" t="s">
        <v>498</v>
      </c>
      <c r="I63" s="248">
        <v>0</v>
      </c>
      <c r="J63" s="248">
        <v>0</v>
      </c>
      <c r="K63" s="248">
        <v>0</v>
      </c>
      <c r="L63" s="248">
        <v>0</v>
      </c>
      <c r="M63" s="248">
        <v>0</v>
      </c>
    </row>
    <row r="64" spans="1:13">
      <c r="A64" s="240" t="s">
        <v>597</v>
      </c>
      <c r="C64" s="240" t="s">
        <v>502</v>
      </c>
      <c r="D64" s="248" t="s">
        <v>482</v>
      </c>
      <c r="E64" s="248">
        <v>14144000</v>
      </c>
      <c r="F64" s="248">
        <v>240</v>
      </c>
      <c r="G64" s="248" t="s">
        <v>498</v>
      </c>
      <c r="I64" s="248">
        <v>0</v>
      </c>
      <c r="J64" s="248">
        <v>0</v>
      </c>
      <c r="K64" s="248">
        <v>0</v>
      </c>
      <c r="L64" s="248">
        <v>0</v>
      </c>
      <c r="M64" s="248">
        <v>0</v>
      </c>
    </row>
    <row r="65" spans="1:13">
      <c r="A65" s="240" t="s">
        <v>598</v>
      </c>
      <c r="C65" s="240" t="s">
        <v>502</v>
      </c>
      <c r="D65" s="248" t="s">
        <v>482</v>
      </c>
      <c r="E65" s="248">
        <v>15353000</v>
      </c>
      <c r="F65" s="248">
        <v>260</v>
      </c>
      <c r="G65" s="248" t="s">
        <v>498</v>
      </c>
      <c r="I65" s="248">
        <v>0</v>
      </c>
      <c r="J65" s="248">
        <v>0</v>
      </c>
      <c r="K65" s="248">
        <v>0</v>
      </c>
      <c r="L65" s="248">
        <v>0</v>
      </c>
      <c r="M65" s="248">
        <v>0</v>
      </c>
    </row>
    <row r="66" spans="1:13">
      <c r="A66" s="240" t="s">
        <v>599</v>
      </c>
      <c r="C66" s="240" t="s">
        <v>502</v>
      </c>
      <c r="D66" s="248" t="s">
        <v>482</v>
      </c>
      <c r="E66" s="248">
        <v>203000</v>
      </c>
      <c r="F66" s="248">
        <v>280</v>
      </c>
      <c r="G66" s="248" t="s">
        <v>498</v>
      </c>
      <c r="I66" s="248">
        <v>0</v>
      </c>
      <c r="J66" s="248">
        <v>0</v>
      </c>
      <c r="K66" s="248">
        <v>0</v>
      </c>
      <c r="L66" s="248">
        <v>0</v>
      </c>
      <c r="M66" s="248">
        <v>0</v>
      </c>
    </row>
    <row r="67" spans="1:13">
      <c r="A67" s="240" t="s">
        <v>600</v>
      </c>
      <c r="C67" s="240" t="s">
        <v>502</v>
      </c>
      <c r="D67" s="248" t="s">
        <v>482</v>
      </c>
      <c r="E67" s="248">
        <v>11000</v>
      </c>
      <c r="F67" s="248">
        <v>300</v>
      </c>
      <c r="G67" s="248" t="s">
        <v>498</v>
      </c>
      <c r="I67" s="248">
        <v>0</v>
      </c>
      <c r="J67" s="248">
        <v>0</v>
      </c>
      <c r="K67" s="248">
        <v>0</v>
      </c>
      <c r="L67" s="248">
        <v>0</v>
      </c>
      <c r="M67" s="248">
        <v>0</v>
      </c>
    </row>
    <row r="68" spans="1:13">
      <c r="A68" s="240" t="s">
        <v>601</v>
      </c>
      <c r="C68" s="240" t="s">
        <v>502</v>
      </c>
      <c r="D68" s="248" t="s">
        <v>482</v>
      </c>
      <c r="E68" s="248">
        <v>846000</v>
      </c>
      <c r="F68" s="248">
        <v>320</v>
      </c>
      <c r="G68" s="248" t="s">
        <v>498</v>
      </c>
      <c r="I68" s="248">
        <v>0</v>
      </c>
      <c r="J68" s="248">
        <v>0</v>
      </c>
      <c r="K68" s="248">
        <v>0</v>
      </c>
      <c r="L68" s="248">
        <v>0</v>
      </c>
      <c r="M68" s="248">
        <v>0</v>
      </c>
    </row>
    <row r="69" spans="1:13">
      <c r="A69" s="240" t="s">
        <v>602</v>
      </c>
      <c r="C69" s="240" t="s">
        <v>502</v>
      </c>
      <c r="D69" s="248" t="s">
        <v>482</v>
      </c>
      <c r="E69" s="248">
        <v>21507000</v>
      </c>
      <c r="F69" s="248">
        <v>320</v>
      </c>
      <c r="G69" s="248" t="s">
        <v>498</v>
      </c>
      <c r="I69" s="248">
        <v>0</v>
      </c>
      <c r="J69" s="248">
        <v>0</v>
      </c>
      <c r="K69" s="248">
        <v>0</v>
      </c>
      <c r="L69" s="248">
        <v>0</v>
      </c>
      <c r="M69" s="248">
        <v>0</v>
      </c>
    </row>
    <row r="70" spans="1:13">
      <c r="A70" s="240" t="s">
        <v>603</v>
      </c>
      <c r="C70" s="240" t="s">
        <v>502</v>
      </c>
      <c r="D70" s="248" t="s">
        <v>482</v>
      </c>
      <c r="E70" s="248">
        <v>18674000</v>
      </c>
      <c r="F70" s="248">
        <v>340</v>
      </c>
      <c r="G70" s="248" t="s">
        <v>498</v>
      </c>
      <c r="I70" s="248">
        <v>0</v>
      </c>
      <c r="J70" s="248">
        <v>0</v>
      </c>
      <c r="K70" s="248">
        <v>0</v>
      </c>
      <c r="L70" s="248">
        <v>0</v>
      </c>
      <c r="M70" s="248">
        <v>0</v>
      </c>
    </row>
    <row r="71" spans="1:13">
      <c r="A71" s="240" t="s">
        <v>604</v>
      </c>
      <c r="C71" s="240" t="s">
        <v>502</v>
      </c>
      <c r="D71" s="248" t="s">
        <v>482</v>
      </c>
      <c r="E71" s="248">
        <v>8364000</v>
      </c>
      <c r="F71" s="248">
        <v>360</v>
      </c>
      <c r="G71" s="248" t="s">
        <v>498</v>
      </c>
      <c r="I71" s="248">
        <v>0</v>
      </c>
      <c r="J71" s="248">
        <v>0</v>
      </c>
      <c r="K71" s="248">
        <v>0</v>
      </c>
      <c r="L71" s="248">
        <v>0</v>
      </c>
      <c r="M71" s="248">
        <v>0</v>
      </c>
    </row>
    <row r="72" spans="1:13">
      <c r="A72" s="240" t="s">
        <v>605</v>
      </c>
      <c r="C72" s="240" t="s">
        <v>502</v>
      </c>
      <c r="D72" s="248" t="s">
        <v>482</v>
      </c>
      <c r="E72" s="248">
        <v>1317000</v>
      </c>
      <c r="F72" s="248">
        <v>380</v>
      </c>
      <c r="G72" s="248" t="s">
        <v>498</v>
      </c>
      <c r="I72" s="248">
        <v>0</v>
      </c>
      <c r="J72" s="248">
        <v>0</v>
      </c>
      <c r="K72" s="248">
        <v>0</v>
      </c>
      <c r="L72" s="248">
        <v>0</v>
      </c>
      <c r="M72" s="248">
        <v>0</v>
      </c>
    </row>
    <row r="73" spans="1:13">
      <c r="A73" s="240" t="s">
        <v>606</v>
      </c>
      <c r="C73" s="240" t="s">
        <v>502</v>
      </c>
      <c r="D73" s="248" t="s">
        <v>482</v>
      </c>
      <c r="E73" s="248">
        <v>2679000</v>
      </c>
      <c r="F73" s="248">
        <v>400</v>
      </c>
      <c r="G73" s="248" t="s">
        <v>498</v>
      </c>
      <c r="I73" s="248">
        <v>0</v>
      </c>
      <c r="J73" s="248">
        <v>0</v>
      </c>
      <c r="K73" s="248">
        <v>0</v>
      </c>
      <c r="L73" s="248">
        <v>0</v>
      </c>
      <c r="M73" s="248">
        <v>0</v>
      </c>
    </row>
    <row r="74" spans="1:13">
      <c r="A74" s="240" t="s">
        <v>607</v>
      </c>
      <c r="C74" s="240" t="s">
        <v>502</v>
      </c>
      <c r="D74" s="248" t="s">
        <v>482</v>
      </c>
      <c r="E74" s="248">
        <v>851000</v>
      </c>
      <c r="F74" s="248">
        <v>5500</v>
      </c>
      <c r="G74" s="248" t="s">
        <v>498</v>
      </c>
      <c r="I74" s="248">
        <v>0</v>
      </c>
      <c r="J74" s="248">
        <v>0</v>
      </c>
      <c r="K74" s="248">
        <v>0</v>
      </c>
      <c r="L74" s="248">
        <v>0</v>
      </c>
      <c r="M74" s="248">
        <v>0</v>
      </c>
    </row>
    <row r="75" spans="1:13">
      <c r="A75" s="240" t="s">
        <v>608</v>
      </c>
      <c r="C75" s="240" t="s">
        <v>502</v>
      </c>
      <c r="D75" s="248" t="s">
        <v>482</v>
      </c>
      <c r="E75" s="248">
        <v>404000</v>
      </c>
      <c r="F75" s="248">
        <v>6000</v>
      </c>
      <c r="G75" s="248" t="s">
        <v>498</v>
      </c>
      <c r="I75" s="248">
        <v>0</v>
      </c>
      <c r="J75" s="248">
        <v>0</v>
      </c>
      <c r="K75" s="248">
        <v>0</v>
      </c>
      <c r="L75" s="248">
        <v>0</v>
      </c>
      <c r="M75" s="248">
        <v>0</v>
      </c>
    </row>
    <row r="76" spans="1:13">
      <c r="A76" s="240" t="s">
        <v>609</v>
      </c>
      <c r="C76" s="240" t="s">
        <v>502</v>
      </c>
      <c r="D76" s="248" t="s">
        <v>482</v>
      </c>
      <c r="E76" s="248">
        <v>329000</v>
      </c>
      <c r="F76" s="248">
        <v>6500</v>
      </c>
      <c r="G76" s="248" t="s">
        <v>498</v>
      </c>
      <c r="I76" s="248">
        <v>0</v>
      </c>
      <c r="J76" s="248">
        <v>0</v>
      </c>
      <c r="K76" s="248">
        <v>0</v>
      </c>
      <c r="L76" s="248">
        <v>0</v>
      </c>
      <c r="M76" s="248">
        <v>0</v>
      </c>
    </row>
    <row r="77" spans="1:13">
      <c r="A77" s="240" t="s">
        <v>610</v>
      </c>
      <c r="C77" s="240" t="s">
        <v>502</v>
      </c>
      <c r="D77" s="248" t="s">
        <v>482</v>
      </c>
      <c r="E77" s="248">
        <v>241000</v>
      </c>
      <c r="F77" s="248">
        <v>7000</v>
      </c>
      <c r="G77" s="248" t="s">
        <v>498</v>
      </c>
      <c r="I77" s="248">
        <v>0</v>
      </c>
      <c r="J77" s="248">
        <v>0</v>
      </c>
      <c r="K77" s="248">
        <v>0</v>
      </c>
      <c r="L77" s="248">
        <v>0</v>
      </c>
      <c r="M77" s="248">
        <v>0</v>
      </c>
    </row>
    <row r="78" spans="1:13">
      <c r="A78" s="240" t="s">
        <v>611</v>
      </c>
      <c r="C78" s="240" t="s">
        <v>502</v>
      </c>
      <c r="D78" s="248" t="s">
        <v>482</v>
      </c>
      <c r="E78" s="248">
        <v>908000</v>
      </c>
      <c r="F78" s="248">
        <v>7500</v>
      </c>
      <c r="G78" s="248" t="s">
        <v>498</v>
      </c>
      <c r="I78" s="248">
        <v>0</v>
      </c>
      <c r="J78" s="248">
        <v>0</v>
      </c>
      <c r="K78" s="248">
        <v>0</v>
      </c>
      <c r="L78" s="248">
        <v>0</v>
      </c>
      <c r="M78" s="248">
        <v>0</v>
      </c>
    </row>
    <row r="79" spans="1:13">
      <c r="A79" s="240" t="s">
        <v>612</v>
      </c>
      <c r="C79" s="240" t="s">
        <v>502</v>
      </c>
      <c r="D79" s="248" t="s">
        <v>482</v>
      </c>
      <c r="E79" s="248">
        <v>626000</v>
      </c>
      <c r="F79" s="248">
        <v>8000</v>
      </c>
      <c r="G79" s="248" t="s">
        <v>498</v>
      </c>
      <c r="I79" s="248">
        <v>0</v>
      </c>
      <c r="J79" s="248">
        <v>0</v>
      </c>
      <c r="K79" s="248">
        <v>0</v>
      </c>
      <c r="L79" s="248">
        <v>0</v>
      </c>
      <c r="M79" s="248">
        <v>0</v>
      </c>
    </row>
    <row r="80" spans="1:13">
      <c r="A80" s="240" t="s">
        <v>613</v>
      </c>
      <c r="C80" s="240" t="s">
        <v>502</v>
      </c>
      <c r="D80" s="248" t="s">
        <v>482</v>
      </c>
      <c r="E80" s="248">
        <v>129000</v>
      </c>
      <c r="F80" s="248">
        <v>9000</v>
      </c>
      <c r="G80" s="248" t="s">
        <v>498</v>
      </c>
      <c r="I80" s="248">
        <v>0</v>
      </c>
      <c r="J80" s="248">
        <v>0</v>
      </c>
      <c r="K80" s="248">
        <v>0</v>
      </c>
      <c r="L80" s="248">
        <v>0</v>
      </c>
      <c r="M80" s="248">
        <v>0</v>
      </c>
    </row>
    <row r="81" spans="1:13">
      <c r="A81" s="240" t="s">
        <v>614</v>
      </c>
      <c r="C81" s="240" t="s">
        <v>502</v>
      </c>
      <c r="D81" s="248" t="s">
        <v>482</v>
      </c>
      <c r="E81" s="248">
        <v>349000</v>
      </c>
      <c r="F81" s="248">
        <v>10000</v>
      </c>
      <c r="G81" s="248" t="s">
        <v>498</v>
      </c>
      <c r="I81" s="248">
        <v>0</v>
      </c>
      <c r="J81" s="248">
        <v>0</v>
      </c>
      <c r="K81" s="248">
        <v>0</v>
      </c>
      <c r="L81" s="248">
        <v>0</v>
      </c>
      <c r="M81" s="248">
        <v>0</v>
      </c>
    </row>
    <row r="82" spans="1:13">
      <c r="A82" s="240" t="s">
        <v>615</v>
      </c>
      <c r="C82" s="240" t="s">
        <v>502</v>
      </c>
      <c r="D82" s="248" t="s">
        <v>482</v>
      </c>
      <c r="E82" s="248">
        <v>627000</v>
      </c>
      <c r="F82" s="248">
        <v>11000</v>
      </c>
      <c r="G82" s="248" t="s">
        <v>498</v>
      </c>
      <c r="I82" s="248">
        <v>0</v>
      </c>
      <c r="J82" s="248">
        <v>0</v>
      </c>
      <c r="K82" s="248">
        <v>0</v>
      </c>
      <c r="L82" s="248">
        <v>0</v>
      </c>
      <c r="M82" s="248">
        <v>0</v>
      </c>
    </row>
    <row r="83" spans="1:13">
      <c r="A83" s="240" t="s">
        <v>616</v>
      </c>
      <c r="C83" s="240" t="s">
        <v>502</v>
      </c>
      <c r="D83" s="248" t="s">
        <v>482</v>
      </c>
      <c r="E83" s="248">
        <v>757000</v>
      </c>
      <c r="F83" s="248">
        <v>12000</v>
      </c>
      <c r="G83" s="248" t="s">
        <v>498</v>
      </c>
      <c r="I83" s="248">
        <v>0</v>
      </c>
      <c r="J83" s="248">
        <v>0</v>
      </c>
      <c r="K83" s="248">
        <v>0</v>
      </c>
      <c r="L83" s="248">
        <v>0</v>
      </c>
      <c r="M83" s="248">
        <v>0</v>
      </c>
    </row>
    <row r="84" spans="1:13">
      <c r="A84" s="240" t="s">
        <v>617</v>
      </c>
      <c r="C84" s="240" t="s">
        <v>502</v>
      </c>
      <c r="D84" s="248" t="s">
        <v>482</v>
      </c>
      <c r="E84" s="248">
        <v>1950000</v>
      </c>
      <c r="F84" s="248">
        <v>13000</v>
      </c>
      <c r="G84" s="248" t="s">
        <v>498</v>
      </c>
      <c r="I84" s="248">
        <v>0</v>
      </c>
      <c r="J84" s="248">
        <v>0</v>
      </c>
      <c r="K84" s="248">
        <v>0</v>
      </c>
      <c r="L84" s="248">
        <v>0</v>
      </c>
      <c r="M84" s="248">
        <v>0</v>
      </c>
    </row>
    <row r="85" spans="1:13">
      <c r="A85" s="240" t="s">
        <v>618</v>
      </c>
      <c r="C85" s="240" t="s">
        <v>502</v>
      </c>
      <c r="D85" s="248" t="s">
        <v>482</v>
      </c>
      <c r="E85" s="248">
        <v>4540354</v>
      </c>
      <c r="F85" s="248">
        <v>4351</v>
      </c>
      <c r="G85" s="248" t="s">
        <v>498</v>
      </c>
      <c r="I85" s="248">
        <v>0</v>
      </c>
      <c r="J85" s="248">
        <v>0</v>
      </c>
      <c r="K85" s="248">
        <v>0</v>
      </c>
      <c r="L85" s="248">
        <v>0</v>
      </c>
      <c r="M85" s="248">
        <v>0</v>
      </c>
    </row>
    <row r="86" spans="1:13">
      <c r="A86" s="240" t="s">
        <v>619</v>
      </c>
      <c r="C86" s="240" t="s">
        <v>502</v>
      </c>
      <c r="D86" s="248" t="s">
        <v>482</v>
      </c>
      <c r="E86" s="248">
        <v>188062</v>
      </c>
      <c r="F86" s="248">
        <v>4714</v>
      </c>
      <c r="G86" s="248" t="s">
        <v>498</v>
      </c>
      <c r="I86" s="248">
        <v>0</v>
      </c>
      <c r="J86" s="248">
        <v>0</v>
      </c>
      <c r="K86" s="248">
        <v>0</v>
      </c>
      <c r="L86" s="248">
        <v>0</v>
      </c>
      <c r="M86" s="248">
        <v>0</v>
      </c>
    </row>
    <row r="87" spans="1:13">
      <c r="A87" s="240" t="s">
        <v>620</v>
      </c>
      <c r="C87" s="240" t="s">
        <v>502</v>
      </c>
      <c r="D87" s="248" t="s">
        <v>482</v>
      </c>
      <c r="E87" s="248">
        <v>84840</v>
      </c>
      <c r="F87" s="248">
        <v>5076</v>
      </c>
      <c r="G87" s="248" t="s">
        <v>498</v>
      </c>
      <c r="I87" s="248">
        <v>0</v>
      </c>
      <c r="J87" s="248">
        <v>0</v>
      </c>
      <c r="K87" s="248">
        <v>0</v>
      </c>
      <c r="L87" s="248">
        <v>0</v>
      </c>
      <c r="M87" s="248">
        <v>0</v>
      </c>
    </row>
    <row r="88" spans="1:13">
      <c r="A88" s="240" t="s">
        <v>621</v>
      </c>
      <c r="C88" s="240" t="s">
        <v>502</v>
      </c>
      <c r="D88" s="248" t="s">
        <v>482</v>
      </c>
      <c r="E88" s="248">
        <v>41006</v>
      </c>
      <c r="F88" s="248">
        <v>5439</v>
      </c>
      <c r="G88" s="248" t="s">
        <v>498</v>
      </c>
      <c r="I88" s="248">
        <v>0</v>
      </c>
      <c r="J88" s="248">
        <v>0</v>
      </c>
      <c r="K88" s="248">
        <v>0</v>
      </c>
      <c r="L88" s="248">
        <v>0</v>
      </c>
      <c r="M88" s="248">
        <v>0</v>
      </c>
    </row>
    <row r="89" spans="1:13">
      <c r="A89" s="240" t="s">
        <v>622</v>
      </c>
      <c r="C89" s="240" t="s">
        <v>502</v>
      </c>
      <c r="D89" s="248" t="s">
        <v>482</v>
      </c>
      <c r="E89" s="248">
        <v>14140</v>
      </c>
      <c r="F89" s="248">
        <v>5801</v>
      </c>
      <c r="G89" s="248" t="s">
        <v>498</v>
      </c>
      <c r="I89" s="248">
        <v>0</v>
      </c>
      <c r="J89" s="248">
        <v>0</v>
      </c>
      <c r="K89" s="248">
        <v>0</v>
      </c>
      <c r="L89" s="248">
        <v>0</v>
      </c>
      <c r="M89" s="248">
        <v>0</v>
      </c>
    </row>
    <row r="90" spans="1:13">
      <c r="A90" s="240" t="s">
        <v>623</v>
      </c>
      <c r="C90" s="240" t="s">
        <v>502</v>
      </c>
      <c r="D90" s="248" t="s">
        <v>482</v>
      </c>
      <c r="E90" s="248">
        <v>320978</v>
      </c>
      <c r="F90" s="248">
        <v>6526</v>
      </c>
      <c r="G90" s="248" t="s">
        <v>498</v>
      </c>
      <c r="I90" s="248">
        <v>0</v>
      </c>
      <c r="J90" s="248">
        <v>0</v>
      </c>
      <c r="K90" s="248">
        <v>0</v>
      </c>
      <c r="L90" s="248">
        <v>0</v>
      </c>
      <c r="M90" s="248">
        <v>0</v>
      </c>
    </row>
    <row r="91" spans="1:13">
      <c r="A91" s="240" t="s">
        <v>624</v>
      </c>
      <c r="C91" s="240" t="s">
        <v>502</v>
      </c>
      <c r="D91" s="248" t="s">
        <v>482</v>
      </c>
      <c r="E91" s="248">
        <v>166852</v>
      </c>
      <c r="F91" s="248">
        <v>7252</v>
      </c>
      <c r="G91" s="248" t="s">
        <v>498</v>
      </c>
      <c r="I91" s="248">
        <v>0</v>
      </c>
      <c r="J91" s="248">
        <v>0</v>
      </c>
      <c r="K91" s="248">
        <v>0</v>
      </c>
      <c r="L91" s="248">
        <v>0</v>
      </c>
      <c r="M91" s="248">
        <v>0</v>
      </c>
    </row>
    <row r="92" spans="1:13">
      <c r="A92" s="240" t="s">
        <v>625</v>
      </c>
      <c r="C92" s="240" t="s">
        <v>502</v>
      </c>
      <c r="D92" s="248" t="s">
        <v>482</v>
      </c>
      <c r="E92" s="248">
        <v>523180</v>
      </c>
      <c r="F92" s="248">
        <v>8702</v>
      </c>
      <c r="G92" s="248" t="s">
        <v>498</v>
      </c>
      <c r="I92" s="248">
        <v>0</v>
      </c>
      <c r="J92" s="248">
        <v>0</v>
      </c>
      <c r="K92" s="248">
        <v>0</v>
      </c>
      <c r="L92" s="248">
        <v>0</v>
      </c>
      <c r="M92" s="248">
        <v>0</v>
      </c>
    </row>
    <row r="93" spans="1:13">
      <c r="A93" s="240" t="s">
        <v>626</v>
      </c>
      <c r="C93" s="240" t="s">
        <v>502</v>
      </c>
      <c r="D93" s="248" t="s">
        <v>482</v>
      </c>
      <c r="E93" s="248">
        <v>28280</v>
      </c>
      <c r="F93" s="248">
        <v>9427</v>
      </c>
      <c r="G93" s="248" t="s">
        <v>498</v>
      </c>
      <c r="I93" s="248">
        <v>0</v>
      </c>
      <c r="J93" s="248">
        <v>0</v>
      </c>
      <c r="K93" s="248">
        <v>0</v>
      </c>
      <c r="L93" s="248">
        <v>0</v>
      </c>
      <c r="M93" s="248">
        <v>0</v>
      </c>
    </row>
    <row r="94" spans="1:13">
      <c r="A94" s="240" t="s">
        <v>627</v>
      </c>
      <c r="C94" s="240" t="s">
        <v>502</v>
      </c>
      <c r="D94" s="248" t="s">
        <v>482</v>
      </c>
      <c r="E94" s="248">
        <v>28280</v>
      </c>
      <c r="F94" s="248">
        <v>10152</v>
      </c>
      <c r="G94" s="248" t="s">
        <v>498</v>
      </c>
      <c r="I94" s="248">
        <v>0</v>
      </c>
      <c r="J94" s="248">
        <v>0</v>
      </c>
      <c r="K94" s="248">
        <v>0</v>
      </c>
      <c r="L94" s="248">
        <v>0</v>
      </c>
      <c r="M94" s="248">
        <v>0</v>
      </c>
    </row>
    <row r="95" spans="1:13">
      <c r="A95" s="240" t="s">
        <v>628</v>
      </c>
      <c r="C95" s="240" t="s">
        <v>502</v>
      </c>
      <c r="D95" s="248" t="s">
        <v>482</v>
      </c>
      <c r="E95" s="248">
        <v>18084000</v>
      </c>
      <c r="F95" s="248">
        <v>340</v>
      </c>
      <c r="G95" s="248" t="s">
        <v>498</v>
      </c>
      <c r="I95" s="248">
        <v>0</v>
      </c>
      <c r="J95" s="248">
        <v>0</v>
      </c>
      <c r="K95" s="248">
        <v>0</v>
      </c>
      <c r="L95" s="248">
        <v>0</v>
      </c>
      <c r="M95" s="248">
        <v>0</v>
      </c>
    </row>
    <row r="96" spans="1:13">
      <c r="A96" s="240" t="s">
        <v>629</v>
      </c>
      <c r="C96" s="240" t="s">
        <v>502</v>
      </c>
      <c r="D96" s="248" t="s">
        <v>482</v>
      </c>
      <c r="E96" s="248">
        <v>5933000</v>
      </c>
      <c r="F96" s="248">
        <v>360</v>
      </c>
      <c r="G96" s="248" t="s">
        <v>498</v>
      </c>
      <c r="I96" s="248">
        <v>0</v>
      </c>
      <c r="J96" s="248">
        <v>0</v>
      </c>
      <c r="K96" s="248">
        <v>0</v>
      </c>
      <c r="L96" s="248">
        <v>0</v>
      </c>
      <c r="M96" s="248">
        <v>0</v>
      </c>
    </row>
    <row r="97" spans="1:13">
      <c r="A97" s="240" t="s">
        <v>630</v>
      </c>
      <c r="C97" s="240" t="s">
        <v>502</v>
      </c>
      <c r="D97" s="248" t="s">
        <v>482</v>
      </c>
      <c r="E97" s="248">
        <v>4444000</v>
      </c>
      <c r="F97" s="248">
        <v>380</v>
      </c>
      <c r="G97" s="248" t="s">
        <v>498</v>
      </c>
      <c r="I97" s="248">
        <v>0</v>
      </c>
      <c r="J97" s="248">
        <v>0</v>
      </c>
      <c r="K97" s="248">
        <v>0</v>
      </c>
      <c r="L97" s="248">
        <v>0</v>
      </c>
      <c r="M97" s="248">
        <v>0</v>
      </c>
    </row>
    <row r="98" spans="1:13">
      <c r="A98" s="240" t="s">
        <v>631</v>
      </c>
      <c r="C98" s="240" t="s">
        <v>502</v>
      </c>
      <c r="D98" s="248" t="s">
        <v>482</v>
      </c>
      <c r="E98" s="248">
        <v>2444000</v>
      </c>
      <c r="F98" s="248">
        <v>400</v>
      </c>
      <c r="G98" s="248" t="s">
        <v>498</v>
      </c>
      <c r="I98" s="248">
        <v>0</v>
      </c>
      <c r="J98" s="248">
        <v>0</v>
      </c>
      <c r="K98" s="248">
        <v>0</v>
      </c>
      <c r="L98" s="248">
        <v>0</v>
      </c>
      <c r="M98" s="248">
        <v>0</v>
      </c>
    </row>
    <row r="99" spans="1:13">
      <c r="A99" s="240" t="s">
        <v>632</v>
      </c>
      <c r="C99" s="240" t="s">
        <v>502</v>
      </c>
      <c r="D99" s="248" t="s">
        <v>482</v>
      </c>
      <c r="E99" s="248">
        <v>6331320</v>
      </c>
      <c r="F99" s="248">
        <v>1550</v>
      </c>
      <c r="G99" s="248" t="s">
        <v>498</v>
      </c>
      <c r="I99" s="248">
        <v>0</v>
      </c>
      <c r="J99" s="248">
        <v>0</v>
      </c>
      <c r="K99" s="248">
        <v>0</v>
      </c>
      <c r="L99" s="248">
        <v>0</v>
      </c>
      <c r="M99" s="248">
        <v>0</v>
      </c>
    </row>
    <row r="100" spans="1:13">
      <c r="A100" s="240" t="s">
        <v>633</v>
      </c>
      <c r="C100" s="240" t="s">
        <v>502</v>
      </c>
      <c r="D100" s="248" t="s">
        <v>482</v>
      </c>
      <c r="E100" s="248">
        <v>1083600</v>
      </c>
      <c r="F100" s="248">
        <v>1705</v>
      </c>
      <c r="G100" s="248" t="s">
        <v>498</v>
      </c>
      <c r="I100" s="248">
        <v>0</v>
      </c>
      <c r="J100" s="248">
        <v>0</v>
      </c>
      <c r="K100" s="248">
        <v>0</v>
      </c>
      <c r="L100" s="248">
        <v>0</v>
      </c>
      <c r="M100" s="248">
        <v>0</v>
      </c>
    </row>
    <row r="101" spans="1:13">
      <c r="A101" s="240" t="s">
        <v>634</v>
      </c>
      <c r="C101" s="240" t="s">
        <v>502</v>
      </c>
      <c r="D101" s="248" t="s">
        <v>482</v>
      </c>
      <c r="E101" s="248">
        <v>1439640</v>
      </c>
      <c r="F101" s="248">
        <v>1860</v>
      </c>
      <c r="G101" s="248" t="s">
        <v>498</v>
      </c>
      <c r="I101" s="248">
        <v>0</v>
      </c>
      <c r="J101" s="248">
        <v>0</v>
      </c>
      <c r="K101" s="248">
        <v>0</v>
      </c>
      <c r="L101" s="248">
        <v>0</v>
      </c>
      <c r="M101" s="248">
        <v>0</v>
      </c>
    </row>
    <row r="102" spans="1:13">
      <c r="A102" s="240" t="s">
        <v>635</v>
      </c>
      <c r="C102" s="240" t="s">
        <v>502</v>
      </c>
      <c r="D102" s="248" t="s">
        <v>482</v>
      </c>
      <c r="E102" s="248">
        <v>546960</v>
      </c>
      <c r="F102" s="248">
        <v>2016</v>
      </c>
      <c r="G102" s="248" t="s">
        <v>498</v>
      </c>
      <c r="I102" s="248">
        <v>0</v>
      </c>
      <c r="J102" s="248">
        <v>0</v>
      </c>
      <c r="K102" s="248">
        <v>0</v>
      </c>
      <c r="L102" s="248">
        <v>0</v>
      </c>
      <c r="M102" s="248">
        <v>0</v>
      </c>
    </row>
    <row r="103" spans="1:13">
      <c r="A103" s="240" t="s">
        <v>636</v>
      </c>
      <c r="C103" s="240" t="s">
        <v>502</v>
      </c>
      <c r="D103" s="248" t="s">
        <v>482</v>
      </c>
      <c r="E103" s="248">
        <v>452790</v>
      </c>
      <c r="F103" s="248">
        <v>2171</v>
      </c>
      <c r="G103" s="248" t="s">
        <v>498</v>
      </c>
      <c r="I103" s="248">
        <v>0</v>
      </c>
      <c r="J103" s="248">
        <v>0</v>
      </c>
      <c r="K103" s="248">
        <v>0</v>
      </c>
      <c r="L103" s="248">
        <v>0</v>
      </c>
      <c r="M103" s="248">
        <v>0</v>
      </c>
    </row>
    <row r="104" spans="1:13">
      <c r="A104" s="240" t="s">
        <v>637</v>
      </c>
      <c r="C104" s="240" t="s">
        <v>502</v>
      </c>
      <c r="D104" s="248" t="s">
        <v>482</v>
      </c>
      <c r="E104" s="248">
        <v>517290</v>
      </c>
      <c r="F104" s="248">
        <v>2326</v>
      </c>
      <c r="G104" s="248" t="s">
        <v>498</v>
      </c>
      <c r="I104" s="248">
        <v>0</v>
      </c>
      <c r="J104" s="248">
        <v>0</v>
      </c>
      <c r="K104" s="248">
        <v>0</v>
      </c>
      <c r="L104" s="248">
        <v>0</v>
      </c>
      <c r="M104" s="248">
        <v>0</v>
      </c>
    </row>
    <row r="105" spans="1:13">
      <c r="A105" s="240" t="s">
        <v>638</v>
      </c>
      <c r="C105" s="240" t="s">
        <v>502</v>
      </c>
      <c r="D105" s="248" t="s">
        <v>482</v>
      </c>
      <c r="E105" s="248">
        <v>12863880</v>
      </c>
      <c r="F105" s="248">
        <v>2519</v>
      </c>
      <c r="G105" s="248" t="s">
        <v>498</v>
      </c>
      <c r="I105" s="248">
        <v>0</v>
      </c>
      <c r="J105" s="248">
        <v>0</v>
      </c>
      <c r="K105" s="248">
        <v>0</v>
      </c>
      <c r="L105" s="248">
        <v>0</v>
      </c>
      <c r="M105" s="248">
        <v>0</v>
      </c>
    </row>
    <row r="106" spans="1:13">
      <c r="A106" s="240" t="s">
        <v>639</v>
      </c>
      <c r="C106" s="240" t="s">
        <v>502</v>
      </c>
      <c r="D106" s="248" t="s">
        <v>482</v>
      </c>
      <c r="E106" s="248">
        <v>504390</v>
      </c>
      <c r="F106" s="248">
        <v>1550</v>
      </c>
      <c r="G106" s="248" t="s">
        <v>498</v>
      </c>
      <c r="I106" s="248">
        <v>0</v>
      </c>
      <c r="J106" s="248">
        <v>0</v>
      </c>
      <c r="K106" s="248">
        <v>0</v>
      </c>
      <c r="L106" s="248">
        <v>0</v>
      </c>
      <c r="M106" s="248">
        <v>0</v>
      </c>
    </row>
    <row r="107" spans="1:13">
      <c r="A107" s="240" t="s">
        <v>640</v>
      </c>
      <c r="C107" s="240" t="s">
        <v>502</v>
      </c>
      <c r="D107" s="248" t="s">
        <v>482</v>
      </c>
      <c r="E107" s="248">
        <v>14832420</v>
      </c>
      <c r="F107" s="248">
        <v>1705</v>
      </c>
      <c r="G107" s="248" t="s">
        <v>498</v>
      </c>
      <c r="I107" s="248">
        <v>0</v>
      </c>
      <c r="J107" s="248">
        <v>0</v>
      </c>
      <c r="K107" s="248">
        <v>0</v>
      </c>
      <c r="L107" s="248">
        <v>0</v>
      </c>
      <c r="M107" s="248">
        <v>0</v>
      </c>
    </row>
    <row r="108" spans="1:13">
      <c r="A108" s="240" t="s">
        <v>641</v>
      </c>
      <c r="C108" s="240" t="s">
        <v>502</v>
      </c>
      <c r="D108" s="248" t="s">
        <v>482</v>
      </c>
      <c r="E108" s="248">
        <v>55470</v>
      </c>
      <c r="F108" s="248">
        <v>1860</v>
      </c>
      <c r="G108" s="248" t="s">
        <v>498</v>
      </c>
      <c r="I108" s="248">
        <v>0</v>
      </c>
      <c r="J108" s="248">
        <v>0</v>
      </c>
      <c r="K108" s="248">
        <v>0</v>
      </c>
      <c r="L108" s="248">
        <v>0</v>
      </c>
      <c r="M108" s="248">
        <v>0</v>
      </c>
    </row>
    <row r="109" spans="1:13">
      <c r="A109" s="240" t="s">
        <v>642</v>
      </c>
      <c r="C109" s="240" t="s">
        <v>502</v>
      </c>
      <c r="D109" s="248" t="s">
        <v>482</v>
      </c>
      <c r="E109" s="248">
        <v>825600</v>
      </c>
      <c r="F109" s="248">
        <v>2016</v>
      </c>
      <c r="G109" s="248" t="s">
        <v>498</v>
      </c>
      <c r="I109" s="248">
        <v>0</v>
      </c>
      <c r="J109" s="248">
        <v>0</v>
      </c>
      <c r="K109" s="248">
        <v>0</v>
      </c>
      <c r="L109" s="248">
        <v>0</v>
      </c>
      <c r="M109" s="248">
        <v>0</v>
      </c>
    </row>
    <row r="110" spans="1:13">
      <c r="A110" s="240" t="s">
        <v>643</v>
      </c>
      <c r="C110" s="240" t="s">
        <v>502</v>
      </c>
      <c r="D110" s="248" t="s">
        <v>482</v>
      </c>
      <c r="E110" s="248">
        <v>736590</v>
      </c>
      <c r="F110" s="248">
        <v>2171</v>
      </c>
      <c r="G110" s="248" t="s">
        <v>498</v>
      </c>
      <c r="I110" s="248">
        <v>0</v>
      </c>
      <c r="J110" s="248">
        <v>0</v>
      </c>
      <c r="K110" s="248">
        <v>0</v>
      </c>
      <c r="L110" s="248">
        <v>0</v>
      </c>
      <c r="M110" s="248">
        <v>0</v>
      </c>
    </row>
    <row r="111" spans="1:13">
      <c r="A111" s="240" t="s">
        <v>644</v>
      </c>
      <c r="C111" s="240" t="s">
        <v>502</v>
      </c>
      <c r="D111" s="248" t="s">
        <v>482</v>
      </c>
      <c r="E111" s="248">
        <v>2709000</v>
      </c>
      <c r="F111" s="248">
        <v>2326</v>
      </c>
      <c r="G111" s="248" t="s">
        <v>498</v>
      </c>
      <c r="I111" s="248">
        <v>0</v>
      </c>
      <c r="J111" s="248">
        <v>0</v>
      </c>
      <c r="K111" s="248">
        <v>0</v>
      </c>
      <c r="L111" s="248">
        <v>0</v>
      </c>
      <c r="M111" s="248">
        <v>0</v>
      </c>
    </row>
    <row r="112" spans="1:13">
      <c r="A112" s="240" t="s">
        <v>645</v>
      </c>
      <c r="C112" s="240" t="s">
        <v>502</v>
      </c>
      <c r="D112" s="248" t="s">
        <v>482</v>
      </c>
      <c r="E112" s="248">
        <v>1858000</v>
      </c>
      <c r="F112" s="248">
        <v>900</v>
      </c>
      <c r="G112" s="248" t="s">
        <v>498</v>
      </c>
      <c r="I112" s="248">
        <v>0</v>
      </c>
      <c r="J112" s="248">
        <v>0</v>
      </c>
      <c r="K112" s="248">
        <v>0</v>
      </c>
      <c r="L112" s="248">
        <v>0</v>
      </c>
      <c r="M112" s="248">
        <v>0</v>
      </c>
    </row>
    <row r="113" spans="1:13">
      <c r="A113" s="240" t="s">
        <v>646</v>
      </c>
      <c r="C113" s="240" t="s">
        <v>502</v>
      </c>
      <c r="D113" s="248" t="s">
        <v>482</v>
      </c>
      <c r="E113" s="248">
        <v>782000</v>
      </c>
      <c r="F113" s="248">
        <v>1000</v>
      </c>
      <c r="G113" s="248" t="s">
        <v>498</v>
      </c>
      <c r="I113" s="248">
        <v>0</v>
      </c>
      <c r="J113" s="248">
        <v>0</v>
      </c>
      <c r="K113" s="248">
        <v>0</v>
      </c>
      <c r="L113" s="248">
        <v>0</v>
      </c>
      <c r="M113" s="248">
        <v>0</v>
      </c>
    </row>
    <row r="114" spans="1:13">
      <c r="A114" s="240" t="s">
        <v>647</v>
      </c>
      <c r="C114" s="240" t="s">
        <v>502</v>
      </c>
      <c r="D114" s="248" t="s">
        <v>482</v>
      </c>
      <c r="E114" s="248">
        <v>106000</v>
      </c>
      <c r="F114" s="248">
        <v>1100</v>
      </c>
      <c r="G114" s="248" t="s">
        <v>498</v>
      </c>
      <c r="I114" s="248">
        <v>0</v>
      </c>
      <c r="J114" s="248">
        <v>0</v>
      </c>
      <c r="K114" s="248">
        <v>0</v>
      </c>
      <c r="L114" s="248">
        <v>0</v>
      </c>
      <c r="M114" s="248">
        <v>0</v>
      </c>
    </row>
    <row r="115" spans="1:13">
      <c r="A115" s="240" t="s">
        <v>648</v>
      </c>
      <c r="C115" s="240" t="s">
        <v>502</v>
      </c>
      <c r="D115" s="248" t="s">
        <v>482</v>
      </c>
      <c r="E115" s="248">
        <v>86000</v>
      </c>
      <c r="F115" s="248">
        <v>1200</v>
      </c>
      <c r="G115" s="248" t="s">
        <v>498</v>
      </c>
      <c r="I115" s="248">
        <v>0</v>
      </c>
      <c r="J115" s="248">
        <v>0</v>
      </c>
      <c r="K115" s="248">
        <v>0</v>
      </c>
      <c r="L115" s="248">
        <v>0</v>
      </c>
      <c r="M115" s="248">
        <v>0</v>
      </c>
    </row>
    <row r="116" spans="1:13">
      <c r="A116" s="240" t="s">
        <v>649</v>
      </c>
      <c r="C116" s="240" t="s">
        <v>502</v>
      </c>
      <c r="D116" s="248" t="s">
        <v>482</v>
      </c>
      <c r="E116" s="248">
        <v>2453000</v>
      </c>
      <c r="F116" s="248">
        <v>320</v>
      </c>
      <c r="G116" s="248" t="s">
        <v>498</v>
      </c>
      <c r="I116" s="248">
        <v>0</v>
      </c>
      <c r="J116" s="248">
        <v>0</v>
      </c>
      <c r="K116" s="248">
        <v>0</v>
      </c>
      <c r="L116" s="248">
        <v>0</v>
      </c>
      <c r="M116" s="248">
        <v>0</v>
      </c>
    </row>
    <row r="117" spans="1:13">
      <c r="A117" s="240" t="s">
        <v>650</v>
      </c>
      <c r="C117" s="240" t="s">
        <v>502</v>
      </c>
      <c r="D117" s="248" t="s">
        <v>482</v>
      </c>
      <c r="E117" s="248">
        <v>437000</v>
      </c>
      <c r="F117" s="248">
        <v>340</v>
      </c>
      <c r="G117" s="248" t="s">
        <v>498</v>
      </c>
      <c r="I117" s="248">
        <v>0</v>
      </c>
      <c r="J117" s="248">
        <v>0</v>
      </c>
      <c r="K117" s="248">
        <v>0</v>
      </c>
      <c r="L117" s="248">
        <v>0</v>
      </c>
      <c r="M117" s="248">
        <v>0</v>
      </c>
    </row>
    <row r="118" spans="1:13">
      <c r="A118" s="240" t="s">
        <v>651</v>
      </c>
      <c r="C118" s="240" t="s">
        <v>502</v>
      </c>
      <c r="D118" s="248" t="s">
        <v>482</v>
      </c>
      <c r="E118" s="248">
        <v>435000</v>
      </c>
      <c r="F118" s="248">
        <v>360</v>
      </c>
      <c r="G118" s="248" t="s">
        <v>498</v>
      </c>
      <c r="I118" s="248">
        <v>0</v>
      </c>
      <c r="J118" s="248">
        <v>0</v>
      </c>
      <c r="K118" s="248">
        <v>0</v>
      </c>
      <c r="L118" s="248">
        <v>0</v>
      </c>
      <c r="M118" s="248">
        <v>0</v>
      </c>
    </row>
    <row r="119" spans="1:13">
      <c r="A119" s="240" t="s">
        <v>652</v>
      </c>
      <c r="C119" s="240" t="s">
        <v>502</v>
      </c>
      <c r="D119" s="248" t="s">
        <v>482</v>
      </c>
      <c r="E119" s="248">
        <v>1310000</v>
      </c>
      <c r="F119" s="248">
        <v>380</v>
      </c>
      <c r="G119" s="248" t="s">
        <v>498</v>
      </c>
      <c r="I119" s="248">
        <v>0</v>
      </c>
      <c r="J119" s="248">
        <v>0</v>
      </c>
      <c r="K119" s="248">
        <v>0</v>
      </c>
      <c r="L119" s="248">
        <v>0</v>
      </c>
      <c r="M119" s="248">
        <v>0</v>
      </c>
    </row>
    <row r="120" spans="1:13">
      <c r="A120" s="240" t="s">
        <v>653</v>
      </c>
      <c r="C120" s="240" t="s">
        <v>502</v>
      </c>
      <c r="D120" s="248" t="s">
        <v>482</v>
      </c>
      <c r="E120" s="248">
        <v>1127000</v>
      </c>
      <c r="F120" s="248">
        <v>400</v>
      </c>
      <c r="G120" s="248" t="s">
        <v>498</v>
      </c>
      <c r="I120" s="248">
        <v>0</v>
      </c>
      <c r="J120" s="248">
        <v>0</v>
      </c>
      <c r="K120" s="248">
        <v>0</v>
      </c>
      <c r="L120" s="248">
        <v>0</v>
      </c>
      <c r="M120" s="248">
        <v>0</v>
      </c>
    </row>
    <row r="121" spans="1:13">
      <c r="A121" s="240" t="s">
        <v>654</v>
      </c>
      <c r="C121" s="240" t="s">
        <v>502</v>
      </c>
      <c r="D121" s="248" t="s">
        <v>482</v>
      </c>
      <c r="E121" s="248">
        <v>28000</v>
      </c>
      <c r="F121" s="248">
        <v>450</v>
      </c>
      <c r="G121" s="248" t="s">
        <v>498</v>
      </c>
      <c r="I121" s="248">
        <v>0</v>
      </c>
      <c r="J121" s="248">
        <v>0</v>
      </c>
      <c r="K121" s="248">
        <v>0</v>
      </c>
      <c r="L121" s="248">
        <v>0</v>
      </c>
      <c r="M121" s="248">
        <v>0</v>
      </c>
    </row>
    <row r="122" spans="1:13">
      <c r="A122" s="240" t="s">
        <v>655</v>
      </c>
      <c r="C122" s="240" t="s">
        <v>502</v>
      </c>
      <c r="D122" s="248" t="s">
        <v>482</v>
      </c>
      <c r="E122" s="248">
        <v>18302562</v>
      </c>
      <c r="F122" s="248">
        <v>563</v>
      </c>
      <c r="G122" s="248" t="s">
        <v>498</v>
      </c>
      <c r="I122" s="248">
        <v>0</v>
      </c>
      <c r="J122" s="248">
        <v>0</v>
      </c>
      <c r="K122" s="248">
        <v>0</v>
      </c>
      <c r="L122" s="248">
        <v>0</v>
      </c>
      <c r="M122" s="248">
        <v>0</v>
      </c>
    </row>
    <row r="123" spans="1:13">
      <c r="A123" s="240" t="s">
        <v>656</v>
      </c>
      <c r="C123" s="240" t="s">
        <v>502</v>
      </c>
      <c r="D123" s="248" t="s">
        <v>482</v>
      </c>
      <c r="E123" s="248">
        <v>621414</v>
      </c>
      <c r="F123" s="248">
        <v>633</v>
      </c>
      <c r="G123" s="248" t="s">
        <v>498</v>
      </c>
      <c r="I123" s="248">
        <v>0</v>
      </c>
      <c r="J123" s="248">
        <v>0</v>
      </c>
      <c r="K123" s="248">
        <v>0</v>
      </c>
      <c r="L123" s="248">
        <v>0</v>
      </c>
      <c r="M123" s="248">
        <v>0</v>
      </c>
    </row>
    <row r="124" spans="1:13">
      <c r="A124" s="240" t="s">
        <v>657</v>
      </c>
      <c r="C124" s="240" t="s">
        <v>502</v>
      </c>
      <c r="D124" s="248" t="s">
        <v>482</v>
      </c>
      <c r="E124" s="248">
        <v>2336346</v>
      </c>
      <c r="F124" s="248">
        <v>703</v>
      </c>
      <c r="G124" s="248" t="s">
        <v>498</v>
      </c>
      <c r="I124" s="248">
        <v>0</v>
      </c>
      <c r="J124" s="248">
        <v>0</v>
      </c>
      <c r="K124" s="248">
        <v>0</v>
      </c>
      <c r="L124" s="248">
        <v>0</v>
      </c>
      <c r="M124" s="248">
        <v>0</v>
      </c>
    </row>
    <row r="125" spans="1:13">
      <c r="A125" s="240" t="s">
        <v>658</v>
      </c>
      <c r="C125" s="240" t="s">
        <v>502</v>
      </c>
      <c r="D125" s="248" t="s">
        <v>482</v>
      </c>
      <c r="E125" s="248">
        <v>11208204</v>
      </c>
      <c r="F125" s="248">
        <v>774</v>
      </c>
      <c r="G125" s="248" t="s">
        <v>498</v>
      </c>
      <c r="I125" s="248">
        <v>0</v>
      </c>
      <c r="J125" s="248">
        <v>0</v>
      </c>
      <c r="K125" s="248">
        <v>0</v>
      </c>
      <c r="L125" s="248">
        <v>0</v>
      </c>
      <c r="M125" s="248">
        <v>0</v>
      </c>
    </row>
    <row r="126" spans="1:13">
      <c r="A126" s="240" t="s">
        <v>659</v>
      </c>
      <c r="C126" s="240" t="s">
        <v>502</v>
      </c>
      <c r="D126" s="248" t="s">
        <v>482</v>
      </c>
      <c r="E126" s="248">
        <v>8840574</v>
      </c>
      <c r="F126" s="248">
        <v>844</v>
      </c>
      <c r="G126" s="248" t="s">
        <v>498</v>
      </c>
      <c r="I126" s="248">
        <v>0</v>
      </c>
      <c r="J126" s="248">
        <v>0</v>
      </c>
      <c r="K126" s="248">
        <v>0</v>
      </c>
      <c r="L126" s="248">
        <v>0</v>
      </c>
      <c r="M126" s="248">
        <v>0</v>
      </c>
    </row>
    <row r="127" spans="1:13">
      <c r="A127" s="240" t="s">
        <v>660</v>
      </c>
      <c r="C127" s="240" t="s">
        <v>502</v>
      </c>
      <c r="D127" s="248" t="s">
        <v>482</v>
      </c>
      <c r="E127" s="248">
        <v>98277000</v>
      </c>
      <c r="F127" s="248">
        <v>260</v>
      </c>
      <c r="G127" s="248" t="s">
        <v>498</v>
      </c>
      <c r="I127" s="248">
        <v>0</v>
      </c>
      <c r="J127" s="248">
        <v>0</v>
      </c>
      <c r="K127" s="248">
        <v>0</v>
      </c>
      <c r="L127" s="248">
        <v>0</v>
      </c>
      <c r="M127" s="248">
        <v>0</v>
      </c>
    </row>
    <row r="128" spans="1:13">
      <c r="A128" s="240" t="s">
        <v>661</v>
      </c>
      <c r="C128" s="240" t="s">
        <v>502</v>
      </c>
      <c r="D128" s="248" t="s">
        <v>482</v>
      </c>
      <c r="E128" s="248">
        <v>4466000</v>
      </c>
      <c r="F128" s="248">
        <v>280</v>
      </c>
      <c r="G128" s="248" t="s">
        <v>498</v>
      </c>
      <c r="I128" s="248">
        <v>0</v>
      </c>
      <c r="J128" s="248">
        <v>0</v>
      </c>
      <c r="K128" s="248">
        <v>0</v>
      </c>
      <c r="L128" s="248">
        <v>0</v>
      </c>
      <c r="M128" s="248">
        <v>0</v>
      </c>
    </row>
    <row r="129" spans="1:13">
      <c r="A129" s="240" t="s">
        <v>662</v>
      </c>
      <c r="C129" s="240" t="s">
        <v>502</v>
      </c>
      <c r="D129" s="248" t="s">
        <v>482</v>
      </c>
      <c r="E129" s="248">
        <v>4849000</v>
      </c>
      <c r="F129" s="248">
        <v>300</v>
      </c>
      <c r="G129" s="248" t="s">
        <v>498</v>
      </c>
      <c r="I129" s="248">
        <v>0</v>
      </c>
      <c r="J129" s="248">
        <v>0</v>
      </c>
      <c r="K129" s="248">
        <v>0</v>
      </c>
      <c r="L129" s="248">
        <v>0</v>
      </c>
      <c r="M129" s="248">
        <v>0</v>
      </c>
    </row>
    <row r="130" spans="1:13">
      <c r="A130" s="240" t="s">
        <v>663</v>
      </c>
      <c r="C130" s="240" t="s">
        <v>502</v>
      </c>
      <c r="D130" s="248" t="s">
        <v>482</v>
      </c>
      <c r="E130" s="248">
        <v>89000</v>
      </c>
      <c r="F130" s="248">
        <v>65750</v>
      </c>
      <c r="G130" s="248" t="s">
        <v>498</v>
      </c>
      <c r="I130" s="248">
        <v>0</v>
      </c>
      <c r="J130" s="248">
        <v>0</v>
      </c>
      <c r="K130" s="248">
        <v>0</v>
      </c>
      <c r="L130" s="248">
        <v>0</v>
      </c>
      <c r="M130" s="248">
        <v>0</v>
      </c>
    </row>
    <row r="131" spans="1:13">
      <c r="A131" s="240" t="s">
        <v>664</v>
      </c>
      <c r="C131" s="240" t="s">
        <v>502</v>
      </c>
      <c r="D131" s="248" t="s">
        <v>482</v>
      </c>
      <c r="E131" s="248">
        <v>205000</v>
      </c>
      <c r="F131" s="248">
        <v>100750</v>
      </c>
      <c r="G131" s="248" t="s">
        <v>498</v>
      </c>
      <c r="I131" s="248">
        <v>0</v>
      </c>
      <c r="J131" s="248">
        <v>0</v>
      </c>
      <c r="K131" s="248">
        <v>0</v>
      </c>
      <c r="L131" s="248">
        <v>0</v>
      </c>
      <c r="M131" s="248">
        <v>0</v>
      </c>
    </row>
    <row r="132" spans="1:13">
      <c r="A132" s="240" t="s">
        <v>665</v>
      </c>
      <c r="C132" s="240" t="s">
        <v>502</v>
      </c>
      <c r="D132" s="248" t="s">
        <v>482</v>
      </c>
      <c r="E132" s="248">
        <v>417000</v>
      </c>
      <c r="F132" s="248">
        <v>65750</v>
      </c>
      <c r="G132" s="248" t="s">
        <v>498</v>
      </c>
      <c r="I132" s="248">
        <v>0</v>
      </c>
      <c r="J132" s="248">
        <v>0</v>
      </c>
      <c r="K132" s="248">
        <v>0</v>
      </c>
      <c r="L132" s="248">
        <v>0</v>
      </c>
      <c r="M132" s="248">
        <v>0</v>
      </c>
    </row>
    <row r="133" spans="1:13">
      <c r="A133" s="240" t="s">
        <v>666</v>
      </c>
      <c r="C133" s="240" t="s">
        <v>502</v>
      </c>
      <c r="D133" s="248" t="s">
        <v>482</v>
      </c>
      <c r="E133" s="248">
        <v>29000</v>
      </c>
      <c r="F133" s="248">
        <v>70750</v>
      </c>
      <c r="G133" s="248" t="s">
        <v>498</v>
      </c>
      <c r="I133" s="248">
        <v>0</v>
      </c>
      <c r="J133" s="248">
        <v>0</v>
      </c>
      <c r="K133" s="248">
        <v>0</v>
      </c>
      <c r="L133" s="248">
        <v>0</v>
      </c>
      <c r="M133" s="248">
        <v>0</v>
      </c>
    </row>
    <row r="134" spans="1:13">
      <c r="A134" s="240" t="s">
        <v>667</v>
      </c>
      <c r="C134" s="240" t="s">
        <v>502</v>
      </c>
      <c r="D134" s="248" t="s">
        <v>482</v>
      </c>
      <c r="E134" s="248">
        <v>6000</v>
      </c>
      <c r="F134" s="248">
        <v>85750</v>
      </c>
      <c r="G134" s="248" t="s">
        <v>498</v>
      </c>
      <c r="I134" s="248">
        <v>0</v>
      </c>
      <c r="J134" s="248">
        <v>0</v>
      </c>
      <c r="K134" s="248">
        <v>0</v>
      </c>
      <c r="L134" s="248">
        <v>0</v>
      </c>
      <c r="M134" s="248">
        <v>0</v>
      </c>
    </row>
    <row r="135" spans="1:13">
      <c r="A135" s="240" t="s">
        <v>668</v>
      </c>
      <c r="C135" s="240" t="s">
        <v>502</v>
      </c>
      <c r="D135" s="248" t="s">
        <v>482</v>
      </c>
      <c r="E135" s="248">
        <v>359000</v>
      </c>
      <c r="F135" s="248">
        <v>100750</v>
      </c>
      <c r="G135" s="248" t="s">
        <v>498</v>
      </c>
      <c r="I135" s="248">
        <v>0</v>
      </c>
      <c r="J135" s="248">
        <v>0</v>
      </c>
      <c r="K135" s="248">
        <v>0</v>
      </c>
      <c r="L135" s="248">
        <v>0</v>
      </c>
      <c r="M135" s="248">
        <v>0</v>
      </c>
    </row>
    <row r="136" spans="1:13">
      <c r="A136" s="240" t="s">
        <v>669</v>
      </c>
      <c r="C136" s="240" t="s">
        <v>502</v>
      </c>
      <c r="D136" s="248" t="s">
        <v>482</v>
      </c>
      <c r="E136" s="248">
        <v>4000</v>
      </c>
      <c r="F136" s="248">
        <v>110750</v>
      </c>
      <c r="G136" s="248" t="s">
        <v>498</v>
      </c>
      <c r="I136" s="248">
        <v>0</v>
      </c>
      <c r="J136" s="248">
        <v>0</v>
      </c>
      <c r="K136" s="248">
        <v>0</v>
      </c>
      <c r="L136" s="248">
        <v>0</v>
      </c>
      <c r="M136" s="248">
        <v>0</v>
      </c>
    </row>
    <row r="137" spans="1:13">
      <c r="A137" s="240" t="s">
        <v>492</v>
      </c>
      <c r="C137" s="240" t="s">
        <v>502</v>
      </c>
      <c r="D137" s="248" t="s">
        <v>482</v>
      </c>
      <c r="E137" s="248">
        <v>31507000</v>
      </c>
      <c r="F137" s="248">
        <v>340</v>
      </c>
      <c r="G137" s="248" t="s">
        <v>498</v>
      </c>
      <c r="I137" s="248">
        <v>0</v>
      </c>
      <c r="J137" s="248">
        <v>0</v>
      </c>
      <c r="K137" s="248">
        <v>0</v>
      </c>
      <c r="L137" s="248">
        <v>0</v>
      </c>
      <c r="M137" s="248">
        <v>0</v>
      </c>
    </row>
    <row r="138" spans="1:13">
      <c r="A138" s="240" t="s">
        <v>493</v>
      </c>
      <c r="C138" s="240" t="s">
        <v>502</v>
      </c>
      <c r="D138" s="248" t="s">
        <v>482</v>
      </c>
      <c r="E138" s="248">
        <v>1061000</v>
      </c>
      <c r="F138" s="248">
        <v>360</v>
      </c>
      <c r="G138" s="248" t="s">
        <v>498</v>
      </c>
      <c r="I138" s="248">
        <v>0</v>
      </c>
      <c r="J138" s="248">
        <v>0</v>
      </c>
      <c r="K138" s="248">
        <v>0</v>
      </c>
      <c r="L138" s="248">
        <v>0</v>
      </c>
      <c r="M138" s="248">
        <v>0</v>
      </c>
    </row>
    <row r="139" spans="1:13">
      <c r="A139" s="240" t="s">
        <v>494</v>
      </c>
      <c r="C139" s="240" t="s">
        <v>502</v>
      </c>
      <c r="D139" s="248" t="s">
        <v>482</v>
      </c>
      <c r="E139" s="248">
        <v>8812000</v>
      </c>
      <c r="F139" s="248">
        <v>380</v>
      </c>
      <c r="G139" s="248" t="s">
        <v>498</v>
      </c>
      <c r="I139" s="248">
        <v>0</v>
      </c>
      <c r="J139" s="248">
        <v>0</v>
      </c>
      <c r="K139" s="248">
        <v>0</v>
      </c>
      <c r="L139" s="248">
        <v>0</v>
      </c>
      <c r="M139" s="248">
        <v>0</v>
      </c>
    </row>
    <row r="140" spans="1:13">
      <c r="A140" s="240" t="s">
        <v>670</v>
      </c>
      <c r="C140" s="240" t="s">
        <v>502</v>
      </c>
      <c r="D140" s="248" t="s">
        <v>482</v>
      </c>
      <c r="E140" s="248">
        <v>350750</v>
      </c>
      <c r="F140" s="248">
        <v>2138</v>
      </c>
      <c r="G140" s="248" t="s">
        <v>498</v>
      </c>
      <c r="I140" s="248">
        <v>0</v>
      </c>
      <c r="J140" s="248">
        <v>0</v>
      </c>
      <c r="K140" s="248">
        <v>0</v>
      </c>
      <c r="L140" s="248">
        <v>0</v>
      </c>
      <c r="M140" s="248">
        <v>0</v>
      </c>
    </row>
    <row r="141" spans="1:13">
      <c r="A141" s="240" t="s">
        <v>671</v>
      </c>
      <c r="C141" s="240" t="s">
        <v>502</v>
      </c>
      <c r="D141" s="248" t="s">
        <v>482</v>
      </c>
      <c r="E141" s="248">
        <v>93000</v>
      </c>
      <c r="F141" s="248">
        <v>4000</v>
      </c>
      <c r="G141" s="248" t="s">
        <v>498</v>
      </c>
      <c r="I141" s="248">
        <v>0</v>
      </c>
      <c r="J141" s="248">
        <v>0</v>
      </c>
      <c r="K141" s="248">
        <v>0</v>
      </c>
      <c r="L141" s="248">
        <v>0</v>
      </c>
      <c r="M141" s="248">
        <v>0</v>
      </c>
    </row>
    <row r="142" spans="1:13">
      <c r="A142" s="240" t="s">
        <v>672</v>
      </c>
      <c r="C142" s="240" t="s">
        <v>502</v>
      </c>
      <c r="D142" s="248" t="s">
        <v>482</v>
      </c>
      <c r="E142" s="248">
        <v>131000</v>
      </c>
      <c r="F142" s="248">
        <v>7000</v>
      </c>
      <c r="G142" s="248" t="s">
        <v>498</v>
      </c>
      <c r="I142" s="248">
        <v>0</v>
      </c>
      <c r="J142" s="248">
        <v>0</v>
      </c>
      <c r="K142" s="248">
        <v>0</v>
      </c>
      <c r="L142" s="248">
        <v>0</v>
      </c>
      <c r="M142" s="248">
        <v>0</v>
      </c>
    </row>
    <row r="143" spans="1:13">
      <c r="A143" s="240" t="s">
        <v>673</v>
      </c>
      <c r="C143" s="240" t="s">
        <v>502</v>
      </c>
      <c r="D143" s="248" t="s">
        <v>482</v>
      </c>
      <c r="E143" s="248">
        <v>5000</v>
      </c>
      <c r="F143" s="248">
        <v>7500</v>
      </c>
      <c r="G143" s="248" t="s">
        <v>498</v>
      </c>
      <c r="I143" s="248">
        <v>0</v>
      </c>
      <c r="J143" s="248">
        <v>0</v>
      </c>
      <c r="K143" s="248">
        <v>0</v>
      </c>
      <c r="L143" s="248">
        <v>0</v>
      </c>
      <c r="M143" s="248">
        <v>0</v>
      </c>
    </row>
    <row r="144" spans="1:13">
      <c r="A144" s="240" t="s">
        <v>674</v>
      </c>
      <c r="C144" s="240" t="s">
        <v>502</v>
      </c>
      <c r="D144" s="248" t="s">
        <v>482</v>
      </c>
      <c r="E144" s="248">
        <v>33000</v>
      </c>
      <c r="F144" s="248">
        <v>8000</v>
      </c>
      <c r="G144" s="248" t="s">
        <v>498</v>
      </c>
      <c r="I144" s="248">
        <v>0</v>
      </c>
      <c r="J144" s="248">
        <v>0</v>
      </c>
      <c r="K144" s="248">
        <v>0</v>
      </c>
      <c r="L144" s="248">
        <v>0</v>
      </c>
      <c r="M144" s="248">
        <v>0</v>
      </c>
    </row>
    <row r="145" spans="1:13">
      <c r="A145" s="240" t="s">
        <v>675</v>
      </c>
      <c r="C145" s="240" t="s">
        <v>502</v>
      </c>
      <c r="D145" s="248" t="s">
        <v>482</v>
      </c>
      <c r="E145" s="248">
        <v>4299570</v>
      </c>
      <c r="F145" s="248">
        <v>2171</v>
      </c>
      <c r="G145" s="248" t="s">
        <v>498</v>
      </c>
      <c r="I145" s="248">
        <v>0</v>
      </c>
      <c r="J145" s="248">
        <v>0</v>
      </c>
      <c r="K145" s="248">
        <v>0</v>
      </c>
      <c r="L145" s="248">
        <v>0</v>
      </c>
      <c r="M145" s="248">
        <v>0</v>
      </c>
    </row>
    <row r="146" spans="1:13">
      <c r="A146" s="240" t="s">
        <v>676</v>
      </c>
      <c r="C146" s="240" t="s">
        <v>502</v>
      </c>
      <c r="D146" s="248" t="s">
        <v>482</v>
      </c>
      <c r="E146" s="248">
        <v>1639590</v>
      </c>
      <c r="F146" s="248">
        <v>2326</v>
      </c>
      <c r="G146" s="248" t="s">
        <v>498</v>
      </c>
      <c r="I146" s="248">
        <v>0</v>
      </c>
      <c r="J146" s="248">
        <v>0</v>
      </c>
      <c r="K146" s="248">
        <v>0</v>
      </c>
      <c r="L146" s="248">
        <v>0</v>
      </c>
      <c r="M146" s="248">
        <v>0</v>
      </c>
    </row>
    <row r="147" spans="1:13">
      <c r="A147" s="240" t="s">
        <v>677</v>
      </c>
      <c r="C147" s="240" t="s">
        <v>502</v>
      </c>
      <c r="D147" s="248" t="s">
        <v>482</v>
      </c>
      <c r="E147" s="248">
        <v>1482425</v>
      </c>
      <c r="F147" s="248">
        <v>335</v>
      </c>
      <c r="G147" s="248" t="s">
        <v>498</v>
      </c>
      <c r="I147" s="248">
        <v>0</v>
      </c>
      <c r="J147" s="248">
        <v>0</v>
      </c>
      <c r="K147" s="248">
        <v>0</v>
      </c>
      <c r="L147" s="248">
        <v>0</v>
      </c>
      <c r="M147" s="248">
        <v>0</v>
      </c>
    </row>
    <row r="148" spans="1:13">
      <c r="A148" s="240" t="s">
        <v>495</v>
      </c>
      <c r="C148" s="240" t="s">
        <v>502</v>
      </c>
      <c r="D148" s="248" t="s">
        <v>482</v>
      </c>
      <c r="E148" s="248">
        <v>85186000</v>
      </c>
      <c r="F148" s="248">
        <v>400</v>
      </c>
      <c r="G148" s="248" t="s">
        <v>499</v>
      </c>
      <c r="I148" s="248" t="s">
        <v>502</v>
      </c>
      <c r="J148" s="248" t="s">
        <v>482</v>
      </c>
      <c r="K148" s="248">
        <v>85186000</v>
      </c>
      <c r="L148" s="248">
        <v>400</v>
      </c>
      <c r="M148" s="248" t="s">
        <v>499</v>
      </c>
    </row>
    <row r="149" spans="1:13">
      <c r="A149" s="240" t="s">
        <v>526</v>
      </c>
      <c r="C149" s="240" t="s">
        <v>502</v>
      </c>
      <c r="D149" s="248" t="s">
        <v>482</v>
      </c>
      <c r="E149" s="248">
        <v>4400000</v>
      </c>
      <c r="F149" s="248">
        <v>10000</v>
      </c>
      <c r="G149" s="248" t="s">
        <v>499</v>
      </c>
      <c r="I149" s="248" t="s">
        <v>502</v>
      </c>
      <c r="J149" s="248" t="s">
        <v>482</v>
      </c>
      <c r="K149" s="248">
        <v>4400000</v>
      </c>
      <c r="L149" s="248">
        <v>10000</v>
      </c>
      <c r="M149" s="248" t="s">
        <v>499</v>
      </c>
    </row>
    <row r="150" spans="1:13">
      <c r="A150" s="240" t="s">
        <v>522</v>
      </c>
      <c r="C150" s="240" t="s">
        <v>502</v>
      </c>
      <c r="D150" s="248" t="s">
        <v>482</v>
      </c>
      <c r="E150" s="248">
        <v>82000</v>
      </c>
      <c r="F150" s="248">
        <v>11000</v>
      </c>
      <c r="G150" s="248" t="s">
        <v>499</v>
      </c>
      <c r="I150" s="248" t="s">
        <v>502</v>
      </c>
      <c r="J150" s="248" t="s">
        <v>482</v>
      </c>
      <c r="K150" s="248">
        <v>82000</v>
      </c>
      <c r="L150" s="248">
        <v>11000</v>
      </c>
      <c r="M150" s="248" t="s">
        <v>499</v>
      </c>
    </row>
    <row r="151" spans="1:13">
      <c r="A151" s="240" t="s">
        <v>525</v>
      </c>
      <c r="C151" s="240" t="s">
        <v>502</v>
      </c>
      <c r="D151" s="248" t="s">
        <v>482</v>
      </c>
      <c r="E151" s="248">
        <v>140000</v>
      </c>
      <c r="F151" s="248">
        <v>12000</v>
      </c>
      <c r="G151" s="248" t="s">
        <v>499</v>
      </c>
      <c r="I151" s="248" t="s">
        <v>502</v>
      </c>
      <c r="J151" s="248" t="s">
        <v>482</v>
      </c>
      <c r="K151" s="248">
        <v>140000</v>
      </c>
      <c r="L151" s="248">
        <v>12000</v>
      </c>
      <c r="M151" s="248" t="s">
        <v>499</v>
      </c>
    </row>
    <row r="152" spans="1:13">
      <c r="A152" s="240" t="s">
        <v>678</v>
      </c>
      <c r="C152" s="240" t="s">
        <v>502</v>
      </c>
      <c r="D152" s="248" t="s">
        <v>482</v>
      </c>
      <c r="E152" s="248">
        <v>885164</v>
      </c>
      <c r="F152" s="248">
        <v>7252</v>
      </c>
      <c r="G152" s="248" t="s">
        <v>499</v>
      </c>
      <c r="I152" s="248" t="s">
        <v>502</v>
      </c>
      <c r="J152" s="248" t="s">
        <v>482</v>
      </c>
      <c r="K152" s="248">
        <v>885164</v>
      </c>
      <c r="L152" s="248">
        <v>7252</v>
      </c>
      <c r="M152" s="248" t="s">
        <v>499</v>
      </c>
    </row>
    <row r="153" spans="1:13">
      <c r="A153" s="240" t="s">
        <v>523</v>
      </c>
      <c r="C153" s="240" t="s">
        <v>502</v>
      </c>
      <c r="D153" s="248" t="s">
        <v>482</v>
      </c>
      <c r="E153" s="248">
        <v>6986000</v>
      </c>
      <c r="F153" s="248">
        <v>1200</v>
      </c>
      <c r="G153" s="248" t="s">
        <v>541</v>
      </c>
      <c r="I153" s="248" t="s">
        <v>502</v>
      </c>
      <c r="J153" s="248" t="s">
        <v>482</v>
      </c>
      <c r="K153" s="248">
        <v>6986000</v>
      </c>
      <c r="L153" s="248">
        <v>1200</v>
      </c>
      <c r="M153" s="248" t="s">
        <v>541</v>
      </c>
    </row>
    <row r="154" spans="1:13">
      <c r="A154" s="240" t="s">
        <v>679</v>
      </c>
      <c r="C154" s="240" t="s">
        <v>502</v>
      </c>
      <c r="D154" s="248" t="s">
        <v>482</v>
      </c>
      <c r="E154" s="248">
        <v>2669010</v>
      </c>
      <c r="F154" s="248">
        <v>1705</v>
      </c>
      <c r="G154" s="248" t="s">
        <v>541</v>
      </c>
      <c r="I154" s="248" t="s">
        <v>502</v>
      </c>
      <c r="J154" s="248" t="s">
        <v>482</v>
      </c>
      <c r="K154" s="248">
        <v>2669010</v>
      </c>
      <c r="L154" s="248">
        <v>1705</v>
      </c>
      <c r="M154" s="248" t="s">
        <v>541</v>
      </c>
    </row>
    <row r="155" spans="1:13">
      <c r="A155" s="240" t="s">
        <v>496</v>
      </c>
      <c r="C155" s="240" t="s">
        <v>502</v>
      </c>
      <c r="D155" s="248" t="s">
        <v>482</v>
      </c>
      <c r="E155" s="248">
        <v>4192000</v>
      </c>
      <c r="F155" s="248">
        <v>300</v>
      </c>
      <c r="G155" s="248" t="s">
        <v>500</v>
      </c>
      <c r="I155" s="248" t="s">
        <v>502</v>
      </c>
      <c r="J155" s="248" t="s">
        <v>482</v>
      </c>
      <c r="K155" s="248">
        <v>4192000</v>
      </c>
      <c r="L155" s="248">
        <v>300</v>
      </c>
      <c r="M155" s="248" t="s">
        <v>500</v>
      </c>
    </row>
    <row r="156" spans="1:13">
      <c r="A156" s="240" t="s">
        <v>680</v>
      </c>
      <c r="C156" s="240" t="s">
        <v>502</v>
      </c>
      <c r="D156" s="248" t="s">
        <v>482</v>
      </c>
      <c r="E156" s="248">
        <v>29651544</v>
      </c>
      <c r="F156" s="248">
        <v>703</v>
      </c>
      <c r="G156" s="248" t="s">
        <v>500</v>
      </c>
      <c r="I156" s="248" t="s">
        <v>502</v>
      </c>
      <c r="J156" s="248" t="s">
        <v>482</v>
      </c>
      <c r="K156" s="248">
        <v>29651544</v>
      </c>
      <c r="L156" s="248">
        <v>703</v>
      </c>
      <c r="M156" s="248" t="s">
        <v>500</v>
      </c>
    </row>
    <row r="157" spans="1:13">
      <c r="A157" s="240" t="s">
        <v>681</v>
      </c>
      <c r="C157" s="240" t="s">
        <v>502</v>
      </c>
      <c r="D157" s="248" t="s">
        <v>482</v>
      </c>
      <c r="E157" s="248">
        <v>16509420</v>
      </c>
      <c r="F157" s="248">
        <v>774</v>
      </c>
      <c r="G157" s="248" t="s">
        <v>500</v>
      </c>
      <c r="I157" s="248" t="s">
        <v>502</v>
      </c>
      <c r="J157" s="248" t="s">
        <v>482</v>
      </c>
      <c r="K157" s="248">
        <v>16509420</v>
      </c>
      <c r="L157" s="248">
        <v>774</v>
      </c>
      <c r="M157" s="248" t="s">
        <v>500</v>
      </c>
    </row>
    <row r="158" spans="1:13">
      <c r="A158" s="240" t="s">
        <v>527</v>
      </c>
      <c r="C158" s="240" t="s">
        <v>502</v>
      </c>
      <c r="D158" s="248" t="s">
        <v>482</v>
      </c>
      <c r="E158" s="248">
        <v>5291000</v>
      </c>
      <c r="F158" s="248">
        <v>340</v>
      </c>
      <c r="G158" s="248" t="s">
        <v>501</v>
      </c>
      <c r="I158" s="248" t="s">
        <v>502</v>
      </c>
      <c r="J158" s="248" t="s">
        <v>482</v>
      </c>
      <c r="K158" s="248">
        <v>5291000</v>
      </c>
      <c r="L158" s="248">
        <v>340</v>
      </c>
      <c r="M158" s="248" t="s">
        <v>501</v>
      </c>
    </row>
    <row r="159" spans="1:13">
      <c r="A159" s="240" t="s">
        <v>497</v>
      </c>
      <c r="C159" s="240" t="s">
        <v>502</v>
      </c>
      <c r="D159" s="248" t="s">
        <v>482</v>
      </c>
      <c r="E159" s="248">
        <v>2964000</v>
      </c>
      <c r="F159" s="248">
        <v>360</v>
      </c>
      <c r="G159" s="248" t="s">
        <v>501</v>
      </c>
      <c r="I159" s="248" t="s">
        <v>502</v>
      </c>
      <c r="J159" s="248" t="s">
        <v>482</v>
      </c>
      <c r="K159" s="248">
        <v>2964000</v>
      </c>
      <c r="L159" s="248">
        <v>360</v>
      </c>
      <c r="M159" s="248" t="s">
        <v>501</v>
      </c>
    </row>
    <row r="160" spans="1:13">
      <c r="A160" s="240" t="s">
        <v>524</v>
      </c>
      <c r="C160" s="240" t="s">
        <v>502</v>
      </c>
      <c r="D160" s="248" t="s">
        <v>482</v>
      </c>
      <c r="E160" s="248">
        <v>12222000</v>
      </c>
      <c r="F160" s="248">
        <v>400</v>
      </c>
      <c r="G160" s="248" t="s">
        <v>536</v>
      </c>
      <c r="I160" s="248" t="s">
        <v>502</v>
      </c>
      <c r="J160" s="248" t="s">
        <v>482</v>
      </c>
      <c r="K160" s="248">
        <v>12222000</v>
      </c>
      <c r="L160" s="248">
        <v>400</v>
      </c>
      <c r="M160" s="248" t="s">
        <v>536</v>
      </c>
    </row>
    <row r="161" spans="1:13">
      <c r="A161" s="240" t="s">
        <v>521</v>
      </c>
      <c r="C161" s="240" t="s">
        <v>502</v>
      </c>
      <c r="D161" s="248" t="s">
        <v>482</v>
      </c>
      <c r="E161" s="248">
        <v>691000</v>
      </c>
      <c r="F161" s="248">
        <v>1100</v>
      </c>
      <c r="G161" s="248" t="s">
        <v>536</v>
      </c>
      <c r="I161" s="248" t="s">
        <v>502</v>
      </c>
      <c r="J161" s="248" t="s">
        <v>482</v>
      </c>
      <c r="K161" s="248">
        <v>691000</v>
      </c>
      <c r="L161" s="248">
        <v>1100</v>
      </c>
      <c r="M161" s="248" t="s">
        <v>536</v>
      </c>
    </row>
    <row r="162" spans="1:13">
      <c r="A162" s="240" t="s">
        <v>682</v>
      </c>
      <c r="C162" s="240" t="s">
        <v>502</v>
      </c>
      <c r="D162" s="248" t="s">
        <v>482</v>
      </c>
      <c r="E162" s="248">
        <v>13848858</v>
      </c>
      <c r="F162" s="248">
        <v>633</v>
      </c>
      <c r="G162" s="248" t="s">
        <v>537</v>
      </c>
      <c r="I162" s="248" t="s">
        <v>502</v>
      </c>
      <c r="J162" s="248" t="s">
        <v>482</v>
      </c>
      <c r="K162" s="248">
        <v>13848858</v>
      </c>
      <c r="L162" s="248">
        <v>633</v>
      </c>
      <c r="M162" s="248" t="s">
        <v>537</v>
      </c>
    </row>
    <row r="163" spans="1:13">
      <c r="A163" s="240" t="s">
        <v>683</v>
      </c>
      <c r="C163" s="240" t="s">
        <v>502</v>
      </c>
      <c r="D163" s="248" t="s">
        <v>482</v>
      </c>
      <c r="E163" s="248">
        <v>7809624</v>
      </c>
      <c r="F163" s="248">
        <v>703</v>
      </c>
      <c r="G163" s="248" t="s">
        <v>537</v>
      </c>
      <c r="I163" s="248" t="s">
        <v>502</v>
      </c>
      <c r="J163" s="248" t="s">
        <v>482</v>
      </c>
      <c r="K163" s="248">
        <v>7809624</v>
      </c>
      <c r="L163" s="248">
        <v>703</v>
      </c>
      <c r="M163" s="248" t="s">
        <v>537</v>
      </c>
    </row>
    <row r="164" spans="1:13">
      <c r="A164" s="240" t="s">
        <v>684</v>
      </c>
      <c r="C164" s="240" t="s">
        <v>502</v>
      </c>
      <c r="D164" s="248" t="s">
        <v>482</v>
      </c>
      <c r="E164" s="248">
        <v>8466588</v>
      </c>
      <c r="F164" s="248">
        <v>774</v>
      </c>
      <c r="G164" s="248" t="s">
        <v>537</v>
      </c>
      <c r="I164" s="248" t="s">
        <v>502</v>
      </c>
      <c r="J164" s="248" t="s">
        <v>482</v>
      </c>
      <c r="K164" s="248">
        <v>8466588</v>
      </c>
      <c r="L164" s="248">
        <v>774</v>
      </c>
      <c r="M164" s="248" t="s">
        <v>537</v>
      </c>
    </row>
    <row r="165" spans="1:13">
      <c r="A165" s="240" t="s">
        <v>532</v>
      </c>
      <c r="C165" s="240" t="s">
        <v>502</v>
      </c>
      <c r="D165" s="248" t="s">
        <v>482</v>
      </c>
      <c r="E165" s="248">
        <v>1947000</v>
      </c>
      <c r="F165" s="248">
        <v>340</v>
      </c>
      <c r="G165" s="248" t="s">
        <v>537</v>
      </c>
      <c r="I165" s="248" t="s">
        <v>502</v>
      </c>
      <c r="J165" s="248" t="s">
        <v>482</v>
      </c>
      <c r="K165" s="248">
        <v>1947000</v>
      </c>
      <c r="L165" s="248">
        <v>340</v>
      </c>
      <c r="M165" s="248" t="s">
        <v>537</v>
      </c>
    </row>
    <row r="166" spans="1:13">
      <c r="A166" s="240" t="s">
        <v>533</v>
      </c>
      <c r="C166" s="240" t="s">
        <v>502</v>
      </c>
      <c r="D166" s="248" t="s">
        <v>482</v>
      </c>
      <c r="E166" s="248">
        <v>621000</v>
      </c>
      <c r="F166" s="248">
        <v>360</v>
      </c>
      <c r="G166" s="248" t="s">
        <v>537</v>
      </c>
      <c r="I166" s="248" t="s">
        <v>502</v>
      </c>
      <c r="J166" s="248" t="s">
        <v>482</v>
      </c>
      <c r="K166" s="248">
        <v>621000</v>
      </c>
      <c r="L166" s="248">
        <v>360</v>
      </c>
      <c r="M166" s="248" t="s">
        <v>537</v>
      </c>
    </row>
    <row r="167" spans="1:13">
      <c r="A167" s="240" t="s">
        <v>534</v>
      </c>
      <c r="C167" s="240" t="s">
        <v>502</v>
      </c>
      <c r="D167" s="248" t="s">
        <v>482</v>
      </c>
      <c r="E167" s="248">
        <v>2010000</v>
      </c>
      <c r="F167" s="248">
        <v>380</v>
      </c>
      <c r="G167" s="248" t="s">
        <v>537</v>
      </c>
      <c r="I167" s="248" t="s">
        <v>502</v>
      </c>
      <c r="J167" s="248" t="s">
        <v>482</v>
      </c>
      <c r="K167" s="248">
        <v>2010000</v>
      </c>
      <c r="L167" s="248">
        <v>380</v>
      </c>
      <c r="M167" s="248" t="s">
        <v>537</v>
      </c>
    </row>
    <row r="168" spans="1:13">
      <c r="A168" s="240" t="s">
        <v>535</v>
      </c>
      <c r="C168" s="240" t="s">
        <v>502</v>
      </c>
      <c r="D168" s="248" t="s">
        <v>482</v>
      </c>
      <c r="E168" s="248">
        <v>1269000</v>
      </c>
      <c r="F168" s="248">
        <v>400</v>
      </c>
      <c r="G168" s="248" t="s">
        <v>537</v>
      </c>
      <c r="I168" s="248" t="s">
        <v>502</v>
      </c>
      <c r="J168" s="248" t="s">
        <v>482</v>
      </c>
      <c r="K168" s="248">
        <v>1269000</v>
      </c>
      <c r="L168" s="248">
        <v>400</v>
      </c>
      <c r="M168" s="248" t="s">
        <v>537</v>
      </c>
    </row>
  </sheetData>
  <autoFilter ref="A9:N9" xr:uid="{4D30B935-0608-4AF4-A012-3606274F078D}"/>
  <mergeCells count="6">
    <mergeCell ref="A2:L2"/>
    <mergeCell ref="A3:L3"/>
    <mergeCell ref="A4:L4"/>
    <mergeCell ref="A6:L6"/>
    <mergeCell ref="C8:G8"/>
    <mergeCell ref="I8:M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C8B6B-CE9A-49C7-B14D-101532B8032F}">
  <sheetPr>
    <tabColor rgb="FF00B050"/>
    <pageSetUpPr fitToPage="1"/>
  </sheetPr>
  <dimension ref="A1:AH36"/>
  <sheetViews>
    <sheetView rightToLeft="1" view="pageBreakPreview" zoomScale="55" zoomScaleNormal="100" zoomScaleSheetLayoutView="55" workbookViewId="0">
      <selection activeCell="Q27" sqref="Q27"/>
    </sheetView>
  </sheetViews>
  <sheetFormatPr defaultColWidth="9.140625" defaultRowHeight="15.75"/>
  <cols>
    <col min="1" max="1" width="48.85546875" style="371" customWidth="1"/>
    <col min="2" max="2" width="0.5703125" style="371" customWidth="1"/>
    <col min="3" max="3" width="14.140625" style="371" customWidth="1"/>
    <col min="4" max="4" width="0.5703125" style="371" customWidth="1"/>
    <col min="5" max="5" width="20.28515625" style="371" customWidth="1"/>
    <col min="6" max="6" width="0.5703125" style="371" customWidth="1"/>
    <col min="7" max="7" width="19.7109375" style="371" bestFit="1" customWidth="1"/>
    <col min="8" max="8" width="0.5703125" style="371" customWidth="1"/>
    <col min="9" max="9" width="18.85546875" style="371" bestFit="1" customWidth="1"/>
    <col min="10" max="10" width="0.42578125" style="371" customWidth="1"/>
    <col min="11" max="11" width="17.140625" style="371" bestFit="1" customWidth="1"/>
    <col min="12" max="12" width="0.7109375" style="371" customWidth="1"/>
    <col min="13" max="13" width="13.7109375" style="371" bestFit="1" customWidth="1"/>
    <col min="14" max="14" width="1.140625" style="371" customWidth="1"/>
    <col min="15" max="15" width="25.140625" style="371" bestFit="1" customWidth="1"/>
    <col min="16" max="16" width="0.5703125" style="371" customWidth="1"/>
    <col min="17" max="17" width="26.42578125" style="371" bestFit="1" customWidth="1"/>
    <col min="18" max="18" width="0.5703125" style="371" customWidth="1"/>
    <col min="19" max="19" width="23.5703125" style="371" bestFit="1" customWidth="1"/>
    <col min="20" max="20" width="24.5703125" style="371" bestFit="1" customWidth="1"/>
    <col min="21" max="21" width="0.5703125" style="371" customWidth="1"/>
    <col min="22" max="22" width="16" style="371" bestFit="1" customWidth="1"/>
    <col min="23" max="23" width="24.5703125" style="371" bestFit="1" customWidth="1"/>
    <col min="24" max="24" width="0.5703125" style="371" customWidth="1"/>
    <col min="25" max="25" width="19.42578125" style="371" bestFit="1" customWidth="1"/>
    <col min="26" max="26" width="0.42578125" style="371" customWidth="1"/>
    <col min="27" max="27" width="32.5703125" style="371" customWidth="1"/>
    <col min="28" max="28" width="0.7109375" style="371" customWidth="1"/>
    <col min="29" max="29" width="24.5703125" style="371" bestFit="1" customWidth="1"/>
    <col min="30" max="30" width="0.7109375" style="371" customWidth="1"/>
    <col min="31" max="31" width="26.5703125" style="371" bestFit="1" customWidth="1"/>
    <col min="32" max="32" width="0.7109375" style="371" customWidth="1"/>
    <col min="33" max="33" width="14.7109375" style="371" customWidth="1"/>
    <col min="34" max="34" width="35.140625" style="371" bestFit="1" customWidth="1"/>
    <col min="35" max="16384" width="9.140625" style="371"/>
  </cols>
  <sheetData>
    <row r="1" spans="1:34" s="369" customFormat="1" ht="24.75">
      <c r="A1" s="368" t="s">
        <v>68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row>
    <row r="2" spans="1:34" s="369" customFormat="1" ht="24.75">
      <c r="A2" s="368" t="s">
        <v>39</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row>
    <row r="3" spans="1:34" s="369" customFormat="1" ht="24.75">
      <c r="A3" s="368" t="s">
        <v>543</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row>
    <row r="4" spans="1:34" ht="24.75">
      <c r="A4" s="370" t="s">
        <v>50</v>
      </c>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row>
    <row r="5" spans="1:34" ht="24.75">
      <c r="A5" s="372"/>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row>
    <row r="6" spans="1:34" ht="27.75" customHeight="1" thickBot="1">
      <c r="A6" s="373" t="s">
        <v>51</v>
      </c>
      <c r="B6" s="373"/>
      <c r="C6" s="373"/>
      <c r="D6" s="373"/>
      <c r="E6" s="373"/>
      <c r="F6" s="373"/>
      <c r="G6" s="373"/>
      <c r="H6" s="373"/>
      <c r="I6" s="373"/>
      <c r="J6" s="373"/>
      <c r="K6" s="373"/>
      <c r="L6" s="373"/>
      <c r="M6" s="373" t="str">
        <f>' سهام '!C7</f>
        <v>1405/01/31</v>
      </c>
      <c r="N6" s="373"/>
      <c r="O6" s="373"/>
      <c r="P6" s="373"/>
      <c r="Q6" s="373"/>
      <c r="R6" s="374"/>
      <c r="S6" s="375" t="s">
        <v>7</v>
      </c>
      <c r="T6" s="375"/>
      <c r="U6" s="375"/>
      <c r="V6" s="375"/>
      <c r="W6" s="375"/>
      <c r="X6" s="372"/>
      <c r="Y6" s="373" t="str">
        <f>' سهام '!O7</f>
        <v>1405/02/31</v>
      </c>
      <c r="Z6" s="373"/>
      <c r="AA6" s="373"/>
      <c r="AB6" s="373"/>
      <c r="AC6" s="373"/>
      <c r="AD6" s="373"/>
      <c r="AE6" s="373"/>
      <c r="AF6" s="373"/>
      <c r="AG6" s="373"/>
    </row>
    <row r="7" spans="1:34" ht="26.25" customHeight="1">
      <c r="A7" s="376" t="s">
        <v>52</v>
      </c>
      <c r="B7" s="377"/>
      <c r="C7" s="378" t="s">
        <v>113</v>
      </c>
      <c r="D7" s="377"/>
      <c r="E7" s="379" t="s">
        <v>57</v>
      </c>
      <c r="F7" s="377"/>
      <c r="G7" s="380" t="s">
        <v>53</v>
      </c>
      <c r="H7" s="377"/>
      <c r="I7" s="378" t="s">
        <v>16</v>
      </c>
      <c r="J7" s="377"/>
      <c r="K7" s="379" t="s">
        <v>54</v>
      </c>
      <c r="L7" s="381"/>
      <c r="M7" s="382" t="s">
        <v>3</v>
      </c>
      <c r="N7" s="380"/>
      <c r="O7" s="380" t="s">
        <v>0</v>
      </c>
      <c r="P7" s="380"/>
      <c r="Q7" s="380" t="s">
        <v>14</v>
      </c>
      <c r="R7" s="377"/>
      <c r="S7" s="368" t="s">
        <v>4</v>
      </c>
      <c r="T7" s="368"/>
      <c r="U7" s="372"/>
      <c r="V7" s="368" t="s">
        <v>5</v>
      </c>
      <c r="W7" s="368"/>
      <c r="X7" s="372"/>
      <c r="Y7" s="382" t="s">
        <v>3</v>
      </c>
      <c r="Z7" s="376"/>
      <c r="AA7" s="380" t="s">
        <v>55</v>
      </c>
      <c r="AB7" s="377"/>
      <c r="AC7" s="380" t="s">
        <v>0</v>
      </c>
      <c r="AD7" s="376"/>
      <c r="AE7" s="380" t="s">
        <v>14</v>
      </c>
      <c r="AF7" s="383"/>
      <c r="AG7" s="380" t="s">
        <v>15</v>
      </c>
    </row>
    <row r="8" spans="1:34" s="388" customFormat="1" ht="55.5" customHeight="1" thickBot="1">
      <c r="A8" s="373"/>
      <c r="B8" s="377"/>
      <c r="C8" s="384"/>
      <c r="D8" s="377"/>
      <c r="E8" s="384"/>
      <c r="F8" s="377"/>
      <c r="G8" s="373"/>
      <c r="H8" s="377"/>
      <c r="I8" s="384"/>
      <c r="J8" s="377"/>
      <c r="K8" s="384"/>
      <c r="L8" s="374"/>
      <c r="M8" s="385"/>
      <c r="N8" s="376"/>
      <c r="O8" s="373"/>
      <c r="P8" s="376"/>
      <c r="Q8" s="373"/>
      <c r="R8" s="377"/>
      <c r="S8" s="386" t="s">
        <v>3</v>
      </c>
      <c r="T8" s="386" t="s">
        <v>0</v>
      </c>
      <c r="U8" s="387"/>
      <c r="V8" s="386" t="s">
        <v>3</v>
      </c>
      <c r="W8" s="386" t="s">
        <v>38</v>
      </c>
      <c r="X8" s="387"/>
      <c r="Y8" s="385"/>
      <c r="Z8" s="376"/>
      <c r="AA8" s="373"/>
      <c r="AB8" s="377"/>
      <c r="AC8" s="373"/>
      <c r="AD8" s="376"/>
      <c r="AE8" s="373"/>
      <c r="AF8" s="383"/>
      <c r="AG8" s="373"/>
    </row>
    <row r="9" spans="1:34" ht="31.5">
      <c r="A9" s="389" t="s">
        <v>70</v>
      </c>
      <c r="B9" s="377"/>
      <c r="C9" s="390" t="s">
        <v>69</v>
      </c>
      <c r="D9" s="353"/>
      <c r="E9" s="390" t="s">
        <v>69</v>
      </c>
      <c r="F9" s="353"/>
      <c r="G9" s="390" t="s">
        <v>314</v>
      </c>
      <c r="H9" s="353"/>
      <c r="I9" s="390" t="s">
        <v>316</v>
      </c>
      <c r="J9" s="390"/>
      <c r="K9" s="85">
        <v>1000000</v>
      </c>
      <c r="L9" s="374"/>
      <c r="M9" s="4">
        <v>28147</v>
      </c>
      <c r="N9" s="362"/>
      <c r="O9" s="4">
        <v>23557277469</v>
      </c>
      <c r="P9" s="4"/>
      <c r="Q9" s="4">
        <v>26730455339</v>
      </c>
      <c r="R9" s="4"/>
      <c r="S9" s="4">
        <v>0</v>
      </c>
      <c r="T9" s="4">
        <v>0</v>
      </c>
      <c r="U9" s="4"/>
      <c r="V9" s="4">
        <v>0</v>
      </c>
      <c r="W9" s="4">
        <v>0</v>
      </c>
      <c r="X9" s="4"/>
      <c r="Y9" s="4">
        <v>28147</v>
      </c>
      <c r="Z9" s="4"/>
      <c r="AA9" s="88">
        <v>879472</v>
      </c>
      <c r="AB9" s="4"/>
      <c r="AC9" s="4">
        <v>23557277469</v>
      </c>
      <c r="AD9" s="4"/>
      <c r="AE9" s="4">
        <v>24741038127</v>
      </c>
      <c r="AF9" s="388"/>
      <c r="AG9" s="238">
        <f>AE9/درآمدها!$J$6</f>
        <v>1.6975422773834549E-2</v>
      </c>
      <c r="AH9" s="391">
        <f>M9+S9-V9-Y9</f>
        <v>0</v>
      </c>
    </row>
    <row r="10" spans="1:34" ht="31.5">
      <c r="A10" s="389" t="s">
        <v>105</v>
      </c>
      <c r="B10" s="377"/>
      <c r="C10" s="390" t="s">
        <v>69</v>
      </c>
      <c r="D10" s="353"/>
      <c r="E10" s="390" t="s">
        <v>69</v>
      </c>
      <c r="F10" s="353"/>
      <c r="G10" s="390" t="s">
        <v>314</v>
      </c>
      <c r="H10" s="353"/>
      <c r="I10" s="390" t="s">
        <v>317</v>
      </c>
      <c r="J10" s="390"/>
      <c r="K10" s="85">
        <v>1000000</v>
      </c>
      <c r="L10" s="374">
        <v>27209000</v>
      </c>
      <c r="M10" s="4">
        <v>12500</v>
      </c>
      <c r="N10" s="362"/>
      <c r="O10" s="4">
        <v>9027649197</v>
      </c>
      <c r="P10" s="4"/>
      <c r="Q10" s="4">
        <v>10037039392</v>
      </c>
      <c r="R10" s="4"/>
      <c r="S10" s="4">
        <v>0</v>
      </c>
      <c r="T10" s="4">
        <v>0</v>
      </c>
      <c r="U10" s="4">
        <v>61977160619</v>
      </c>
      <c r="V10" s="4">
        <v>0</v>
      </c>
      <c r="W10" s="4">
        <v>0</v>
      </c>
      <c r="X10" s="4"/>
      <c r="Y10" s="4">
        <v>12500</v>
      </c>
      <c r="Z10" s="4"/>
      <c r="AA10" s="88">
        <v>744166</v>
      </c>
      <c r="AB10" s="4"/>
      <c r="AC10" s="4">
        <v>9027649197</v>
      </c>
      <c r="AD10" s="4"/>
      <c r="AE10" s="4">
        <v>9297016999</v>
      </c>
      <c r="AF10" s="388"/>
      <c r="AG10" s="238">
        <f>AE10/درآمدها!$J$6</f>
        <v>6.3789075172767714E-3</v>
      </c>
      <c r="AH10" s="391">
        <f>M10+S10-V10-Y10</f>
        <v>0</v>
      </c>
    </row>
    <row r="11" spans="1:34" ht="31.5">
      <c r="A11" s="389" t="s">
        <v>504</v>
      </c>
      <c r="B11" s="377"/>
      <c r="C11" s="390" t="s">
        <v>69</v>
      </c>
      <c r="D11" s="353"/>
      <c r="E11" s="390" t="s">
        <v>69</v>
      </c>
      <c r="F11" s="353"/>
      <c r="G11" s="390" t="s">
        <v>396</v>
      </c>
      <c r="H11" s="353"/>
      <c r="I11" s="390" t="s">
        <v>508</v>
      </c>
      <c r="J11" s="390"/>
      <c r="K11" s="85">
        <v>1000000</v>
      </c>
      <c r="L11" s="374">
        <v>0</v>
      </c>
      <c r="M11" s="4">
        <v>13000</v>
      </c>
      <c r="N11" s="362"/>
      <c r="O11" s="4">
        <v>10015442937</v>
      </c>
      <c r="P11" s="4"/>
      <c r="Q11" s="4">
        <v>10824930743</v>
      </c>
      <c r="R11" s="4"/>
      <c r="S11" s="4">
        <v>0</v>
      </c>
      <c r="T11" s="4">
        <v>0</v>
      </c>
      <c r="U11" s="4">
        <v>919721903</v>
      </c>
      <c r="V11" s="4">
        <v>0</v>
      </c>
      <c r="W11" s="4">
        <v>0</v>
      </c>
      <c r="X11" s="4"/>
      <c r="Y11" s="4">
        <v>13000</v>
      </c>
      <c r="Z11" s="4"/>
      <c r="AA11" s="110">
        <v>768196</v>
      </c>
      <c r="AB11" s="4"/>
      <c r="AC11" s="4">
        <v>10015442937</v>
      </c>
      <c r="AD11" s="4"/>
      <c r="AE11" s="4">
        <v>9981117816</v>
      </c>
      <c r="AF11" s="388"/>
      <c r="AG11" s="238">
        <f>AE11/درآمدها!$J$6</f>
        <v>6.8482855817253857E-3</v>
      </c>
      <c r="AH11" s="391">
        <f t="shared" ref="AH11:AH18" si="0">M11+S11-V11-Y11</f>
        <v>0</v>
      </c>
    </row>
    <row r="12" spans="1:34" ht="31.5">
      <c r="A12" s="389" t="s">
        <v>393</v>
      </c>
      <c r="B12" s="377"/>
      <c r="C12" s="390" t="s">
        <v>69</v>
      </c>
      <c r="D12" s="353"/>
      <c r="E12" s="390" t="s">
        <v>69</v>
      </c>
      <c r="F12" s="353"/>
      <c r="G12" s="390" t="s">
        <v>396</v>
      </c>
      <c r="H12" s="353"/>
      <c r="I12" s="390" t="s">
        <v>320</v>
      </c>
      <c r="J12" s="390"/>
      <c r="K12" s="85">
        <v>1000000</v>
      </c>
      <c r="L12" s="374">
        <v>0</v>
      </c>
      <c r="M12" s="4">
        <v>7000</v>
      </c>
      <c r="N12" s="362"/>
      <c r="O12" s="4">
        <v>4998266328</v>
      </c>
      <c r="P12" s="4"/>
      <c r="Q12" s="4">
        <v>5540985450</v>
      </c>
      <c r="R12" s="4"/>
      <c r="S12" s="4">
        <v>0</v>
      </c>
      <c r="T12" s="4">
        <v>0</v>
      </c>
      <c r="U12" s="4">
        <v>103923309</v>
      </c>
      <c r="V12" s="4">
        <v>0</v>
      </c>
      <c r="W12" s="4">
        <v>0</v>
      </c>
      <c r="X12" s="4"/>
      <c r="Y12" s="4">
        <v>7000</v>
      </c>
      <c r="Z12" s="4"/>
      <c r="AA12" s="110">
        <v>738451</v>
      </c>
      <c r="AB12" s="4"/>
      <c r="AC12" s="4">
        <v>4998266328</v>
      </c>
      <c r="AD12" s="4"/>
      <c r="AE12" s="4">
        <v>5166346273</v>
      </c>
      <c r="AF12" s="388"/>
      <c r="AG12" s="238">
        <f>AE12/درآمدها!$J$6</f>
        <v>3.5447547402827472E-3</v>
      </c>
      <c r="AH12" s="391">
        <f t="shared" si="0"/>
        <v>0</v>
      </c>
    </row>
    <row r="13" spans="1:34" ht="31.5">
      <c r="A13" s="389" t="s">
        <v>394</v>
      </c>
      <c r="B13" s="377"/>
      <c r="C13" s="390" t="s">
        <v>69</v>
      </c>
      <c r="D13" s="353"/>
      <c r="E13" s="390" t="s">
        <v>69</v>
      </c>
      <c r="F13" s="353"/>
      <c r="G13" s="390" t="s">
        <v>397</v>
      </c>
      <c r="H13" s="353"/>
      <c r="I13" s="390" t="s">
        <v>398</v>
      </c>
      <c r="J13" s="390"/>
      <c r="K13" s="85">
        <v>1000000</v>
      </c>
      <c r="L13" s="374">
        <v>0</v>
      </c>
      <c r="M13" s="4">
        <v>42250</v>
      </c>
      <c r="N13" s="362"/>
      <c r="O13" s="4">
        <v>29992458532</v>
      </c>
      <c r="P13" s="4"/>
      <c r="Q13" s="4">
        <v>32412198781</v>
      </c>
      <c r="R13" s="4"/>
      <c r="S13" s="4">
        <v>0</v>
      </c>
      <c r="T13" s="4">
        <v>0</v>
      </c>
      <c r="U13" s="4">
        <v>0</v>
      </c>
      <c r="V13" s="4">
        <v>0</v>
      </c>
      <c r="W13" s="4">
        <v>0</v>
      </c>
      <c r="X13" s="4"/>
      <c r="Y13" s="4">
        <v>42250</v>
      </c>
      <c r="Z13" s="4"/>
      <c r="AA13" s="110">
        <v>715429</v>
      </c>
      <c r="AB13" s="4"/>
      <c r="AC13" s="4">
        <v>29992458532</v>
      </c>
      <c r="AD13" s="4"/>
      <c r="AE13" s="4">
        <v>30210439389</v>
      </c>
      <c r="AF13" s="388"/>
      <c r="AG13" s="238">
        <f>AE13/درآمدها!$J$6</f>
        <v>2.0728110848829737E-2</v>
      </c>
      <c r="AH13" s="391">
        <f t="shared" si="0"/>
        <v>0</v>
      </c>
    </row>
    <row r="14" spans="1:34" ht="31.5">
      <c r="A14" s="389" t="s">
        <v>87</v>
      </c>
      <c r="B14" s="377"/>
      <c r="C14" s="390" t="s">
        <v>69</v>
      </c>
      <c r="D14" s="353"/>
      <c r="E14" s="390" t="s">
        <v>69</v>
      </c>
      <c r="F14" s="353"/>
      <c r="G14" s="390" t="s">
        <v>315</v>
      </c>
      <c r="H14" s="353"/>
      <c r="I14" s="390" t="s">
        <v>318</v>
      </c>
      <c r="J14" s="390"/>
      <c r="K14" s="85">
        <v>1000000</v>
      </c>
      <c r="L14" s="374">
        <v>0</v>
      </c>
      <c r="M14" s="4">
        <v>146183</v>
      </c>
      <c r="N14" s="362"/>
      <c r="O14" s="4">
        <v>112036812384</v>
      </c>
      <c r="P14" s="4"/>
      <c r="Q14" s="4">
        <v>125502917665</v>
      </c>
      <c r="R14" s="4"/>
      <c r="S14" s="4">
        <v>0</v>
      </c>
      <c r="T14" s="4">
        <v>0</v>
      </c>
      <c r="U14" s="4">
        <v>6884780029</v>
      </c>
      <c r="V14" s="4">
        <v>0</v>
      </c>
      <c r="W14" s="4">
        <v>0</v>
      </c>
      <c r="X14" s="4"/>
      <c r="Y14" s="4">
        <v>146183</v>
      </c>
      <c r="Z14" s="4"/>
      <c r="AA14" s="110">
        <v>787717</v>
      </c>
      <c r="AB14" s="4"/>
      <c r="AC14" s="4">
        <v>112036812384</v>
      </c>
      <c r="AD14" s="4"/>
      <c r="AE14" s="4">
        <v>115088220947</v>
      </c>
      <c r="AF14" s="388"/>
      <c r="AG14" s="238">
        <f>AE14/درآمدها!$J$6</f>
        <v>7.8964803208146556E-2</v>
      </c>
      <c r="AH14" s="391">
        <f t="shared" si="0"/>
        <v>0</v>
      </c>
    </row>
    <row r="15" spans="1:34" ht="31.5">
      <c r="A15" s="389" t="s">
        <v>88</v>
      </c>
      <c r="B15" s="377"/>
      <c r="C15" s="390" t="s">
        <v>69</v>
      </c>
      <c r="D15" s="353"/>
      <c r="E15" s="390" t="s">
        <v>69</v>
      </c>
      <c r="F15" s="353"/>
      <c r="G15" s="390" t="s">
        <v>315</v>
      </c>
      <c r="H15" s="353"/>
      <c r="I15" s="390" t="s">
        <v>319</v>
      </c>
      <c r="J15" s="390"/>
      <c r="K15" s="85">
        <v>1000000</v>
      </c>
      <c r="L15" s="374"/>
      <c r="M15" s="4">
        <v>126383</v>
      </c>
      <c r="N15" s="362"/>
      <c r="O15" s="4">
        <v>93051386868</v>
      </c>
      <c r="P15" s="4"/>
      <c r="Q15" s="4">
        <v>102362565616</v>
      </c>
      <c r="R15" s="4"/>
      <c r="S15" s="4">
        <v>0</v>
      </c>
      <c r="T15" s="4">
        <v>0</v>
      </c>
      <c r="U15" s="4"/>
      <c r="V15" s="4">
        <v>0</v>
      </c>
      <c r="W15" s="4">
        <v>0</v>
      </c>
      <c r="X15" s="4"/>
      <c r="Y15" s="4">
        <v>126383</v>
      </c>
      <c r="Z15" s="4"/>
      <c r="AA15" s="110">
        <v>747253</v>
      </c>
      <c r="AB15" s="4"/>
      <c r="AC15" s="4">
        <v>93051386868</v>
      </c>
      <c r="AD15" s="4"/>
      <c r="AE15" s="4">
        <v>94388724110</v>
      </c>
      <c r="AF15" s="388"/>
      <c r="AG15" s="238">
        <f>AE15/درآمدها!$J$6</f>
        <v>6.4762379356325228E-2</v>
      </c>
      <c r="AH15" s="391">
        <f t="shared" si="0"/>
        <v>0</v>
      </c>
    </row>
    <row r="16" spans="1:34" ht="31.5">
      <c r="A16" s="389" t="s">
        <v>313</v>
      </c>
      <c r="B16" s="377"/>
      <c r="C16" s="390" t="s">
        <v>69</v>
      </c>
      <c r="D16" s="353"/>
      <c r="E16" s="390" t="s">
        <v>69</v>
      </c>
      <c r="F16" s="353"/>
      <c r="G16" s="390" t="s">
        <v>315</v>
      </c>
      <c r="H16" s="353"/>
      <c r="I16" s="390" t="s">
        <v>320</v>
      </c>
      <c r="J16" s="390"/>
      <c r="K16" s="85">
        <v>1000000</v>
      </c>
      <c r="L16" s="374"/>
      <c r="M16" s="4">
        <v>10100</v>
      </c>
      <c r="N16" s="362"/>
      <c r="O16" s="4">
        <v>7250639389</v>
      </c>
      <c r="P16" s="4"/>
      <c r="Q16" s="4">
        <v>7880984385</v>
      </c>
      <c r="R16" s="4"/>
      <c r="S16" s="4">
        <v>0</v>
      </c>
      <c r="T16" s="4">
        <v>0</v>
      </c>
      <c r="U16" s="4"/>
      <c r="V16" s="4">
        <v>100</v>
      </c>
      <c r="W16" s="4">
        <v>71788509</v>
      </c>
      <c r="X16" s="4"/>
      <c r="Y16" s="4">
        <v>10000</v>
      </c>
      <c r="Z16" s="4"/>
      <c r="AA16" s="110">
        <v>725545</v>
      </c>
      <c r="AB16" s="4"/>
      <c r="AC16" s="4">
        <v>7178850880</v>
      </c>
      <c r="AD16" s="4"/>
      <c r="AE16" s="4">
        <v>7251504852</v>
      </c>
      <c r="AF16" s="388"/>
      <c r="AG16" s="238">
        <f>AE16/درآمدها!$J$6</f>
        <v>4.9754323152218843E-3</v>
      </c>
      <c r="AH16" s="391">
        <f t="shared" si="0"/>
        <v>0</v>
      </c>
    </row>
    <row r="17" spans="1:34" ht="54">
      <c r="A17" s="389" t="s">
        <v>89</v>
      </c>
      <c r="B17" s="377"/>
      <c r="C17" s="390" t="s">
        <v>69</v>
      </c>
      <c r="D17" s="353"/>
      <c r="E17" s="390" t="s">
        <v>69</v>
      </c>
      <c r="F17" s="353"/>
      <c r="G17" s="390" t="s">
        <v>114</v>
      </c>
      <c r="H17" s="353"/>
      <c r="I17" s="390" t="s">
        <v>90</v>
      </c>
      <c r="J17" s="390"/>
      <c r="K17" s="85">
        <v>1000000</v>
      </c>
      <c r="L17" s="374"/>
      <c r="M17" s="4">
        <v>50000</v>
      </c>
      <c r="N17" s="362"/>
      <c r="O17" s="4">
        <v>50000000000</v>
      </c>
      <c r="P17" s="4"/>
      <c r="Q17" s="4">
        <v>49972812500</v>
      </c>
      <c r="R17" s="4"/>
      <c r="S17" s="4">
        <v>0</v>
      </c>
      <c r="T17" s="4">
        <v>0</v>
      </c>
      <c r="U17" s="4"/>
      <c r="V17" s="4">
        <v>0</v>
      </c>
      <c r="W17" s="4">
        <v>0</v>
      </c>
      <c r="X17" s="4"/>
      <c r="Y17" s="4">
        <v>50000</v>
      </c>
      <c r="Z17" s="4"/>
      <c r="AA17" s="110">
        <v>1000000</v>
      </c>
      <c r="AB17" s="4"/>
      <c r="AC17" s="4">
        <v>50000000000</v>
      </c>
      <c r="AD17" s="4"/>
      <c r="AE17" s="4">
        <v>49972812500</v>
      </c>
      <c r="AF17" s="388"/>
      <c r="AG17" s="238">
        <f>AE17/درآمدها!$J$6</f>
        <v>3.4287551517868602E-2</v>
      </c>
      <c r="AH17" s="391">
        <f t="shared" si="0"/>
        <v>0</v>
      </c>
    </row>
    <row r="18" spans="1:34" ht="31.5">
      <c r="A18" s="389" t="s">
        <v>108</v>
      </c>
      <c r="B18" s="377"/>
      <c r="C18" s="390" t="s">
        <v>69</v>
      </c>
      <c r="D18" s="353"/>
      <c r="E18" s="390" t="s">
        <v>69</v>
      </c>
      <c r="F18" s="353"/>
      <c r="G18" s="390" t="s">
        <v>506</v>
      </c>
      <c r="H18" s="353"/>
      <c r="I18" s="390" t="s">
        <v>509</v>
      </c>
      <c r="J18" s="390"/>
      <c r="K18" s="85">
        <v>1000000</v>
      </c>
      <c r="L18" s="374"/>
      <c r="M18" s="4">
        <v>40574</v>
      </c>
      <c r="N18" s="362"/>
      <c r="O18" s="4">
        <v>23576747204</v>
      </c>
      <c r="P18" s="4"/>
      <c r="Q18" s="4">
        <v>25589083848</v>
      </c>
      <c r="R18" s="4"/>
      <c r="S18" s="4">
        <v>0</v>
      </c>
      <c r="T18" s="4">
        <v>0</v>
      </c>
      <c r="U18" s="4"/>
      <c r="V18" s="4">
        <v>0</v>
      </c>
      <c r="W18" s="4">
        <v>0</v>
      </c>
      <c r="X18" s="4"/>
      <c r="Y18" s="4">
        <v>40574</v>
      </c>
      <c r="Z18" s="4"/>
      <c r="AA18" s="110">
        <v>584866</v>
      </c>
      <c r="AB18" s="4"/>
      <c r="AC18" s="4">
        <v>23576747204</v>
      </c>
      <c r="AD18" s="4"/>
      <c r="AE18" s="4">
        <v>23717449707</v>
      </c>
      <c r="AF18" s="388"/>
      <c r="AG18" s="238">
        <f>AE18/درآمدها!$J$6</f>
        <v>1.6273114079805296E-2</v>
      </c>
      <c r="AH18" s="391">
        <f t="shared" si="0"/>
        <v>0</v>
      </c>
    </row>
    <row r="19" spans="1:34" ht="32.25" thickBot="1">
      <c r="A19" s="389" t="s">
        <v>505</v>
      </c>
      <c r="B19" s="377"/>
      <c r="C19" s="390" t="s">
        <v>69</v>
      </c>
      <c r="D19" s="353"/>
      <c r="E19" s="390" t="s">
        <v>69</v>
      </c>
      <c r="F19" s="353"/>
      <c r="G19" s="390" t="s">
        <v>507</v>
      </c>
      <c r="H19" s="353"/>
      <c r="I19" s="390" t="s">
        <v>510</v>
      </c>
      <c r="J19" s="390"/>
      <c r="K19" s="85">
        <v>1000000</v>
      </c>
      <c r="L19" s="374"/>
      <c r="M19" s="4">
        <v>20000</v>
      </c>
      <c r="N19" s="362"/>
      <c r="O19" s="4">
        <v>8344564647</v>
      </c>
      <c r="P19" s="4"/>
      <c r="Q19" s="4">
        <v>8957726587</v>
      </c>
      <c r="R19" s="4"/>
      <c r="S19" s="4">
        <v>0</v>
      </c>
      <c r="T19" s="4">
        <v>0</v>
      </c>
      <c r="U19" s="4"/>
      <c r="V19" s="4">
        <v>0</v>
      </c>
      <c r="W19" s="4">
        <v>0</v>
      </c>
      <c r="X19" s="4"/>
      <c r="Y19" s="4">
        <v>20000</v>
      </c>
      <c r="Z19" s="4"/>
      <c r="AA19" s="110">
        <v>417853</v>
      </c>
      <c r="AB19" s="4"/>
      <c r="AC19" s="4">
        <v>8344564647</v>
      </c>
      <c r="AD19" s="4"/>
      <c r="AE19" s="4">
        <v>8352515851</v>
      </c>
      <c r="AF19" s="388"/>
      <c r="AG19" s="238">
        <f>AE19/درآمدها!$J$6</f>
        <v>5.730862507387924E-3</v>
      </c>
      <c r="AH19" s="391">
        <f>M19+S19-V19-Y19</f>
        <v>0</v>
      </c>
    </row>
    <row r="20" spans="1:34" ht="32.25" thickBot="1">
      <c r="A20" s="355" t="s">
        <v>2</v>
      </c>
      <c r="B20" s="392"/>
      <c r="C20" s="392"/>
      <c r="D20" s="392"/>
      <c r="E20" s="392"/>
      <c r="F20" s="392"/>
      <c r="G20" s="392"/>
      <c r="H20" s="392"/>
      <c r="I20" s="392"/>
      <c r="J20" s="392"/>
      <c r="K20" s="392"/>
      <c r="L20" s="392"/>
      <c r="M20" s="4"/>
      <c r="O20" s="393">
        <f>SUM(O9:O19)</f>
        <v>371851244955</v>
      </c>
      <c r="Q20" s="393">
        <f>SUM(Q9:Q19)</f>
        <v>405811700306</v>
      </c>
      <c r="S20" s="394"/>
      <c r="T20" s="393">
        <f>SUM(T9:T19)</f>
        <v>0</v>
      </c>
      <c r="V20" s="394"/>
      <c r="W20" s="393">
        <f>SUM(W9:W19)</f>
        <v>71788509</v>
      </c>
      <c r="Y20" s="394"/>
      <c r="AA20" s="394"/>
      <c r="AC20" s="393">
        <f>SUM(AC9:AC19)</f>
        <v>371779456446</v>
      </c>
      <c r="AE20" s="393">
        <f>SUM(AE9:AE19)</f>
        <v>378167186571</v>
      </c>
      <c r="AG20" s="395">
        <f>SUM(AG9:AG19)</f>
        <v>0.25946962444670468</v>
      </c>
    </row>
    <row r="21" spans="1:34" ht="32.25" thickTop="1">
      <c r="A21" s="396"/>
      <c r="B21" s="396"/>
      <c r="C21" s="396"/>
      <c r="D21" s="396"/>
      <c r="E21" s="396"/>
      <c r="F21" s="396"/>
      <c r="G21" s="396"/>
      <c r="H21" s="396"/>
      <c r="I21" s="396"/>
      <c r="J21" s="396"/>
      <c r="K21" s="396"/>
      <c r="L21" s="396"/>
      <c r="O21" s="396"/>
      <c r="Q21" s="396"/>
      <c r="S21" s="371">
        <v>0</v>
      </c>
      <c r="T21" s="396"/>
      <c r="W21" s="396"/>
      <c r="AA21" s="394"/>
      <c r="AC21" s="396"/>
      <c r="AE21" s="396"/>
      <c r="AG21" s="396"/>
    </row>
    <row r="22" spans="1:34">
      <c r="M22" s="394"/>
      <c r="Y22" s="394"/>
    </row>
    <row r="23" spans="1:34">
      <c r="M23" s="394"/>
      <c r="O23" s="397"/>
      <c r="Q23" s="397"/>
      <c r="S23" s="394"/>
      <c r="T23" s="365"/>
      <c r="V23" s="394"/>
      <c r="W23" s="397"/>
      <c r="Y23" s="394"/>
    </row>
    <row r="24" spans="1:34">
      <c r="O24" s="394"/>
      <c r="V24" s="394"/>
      <c r="AC24" s="365"/>
      <c r="AE24" s="398"/>
    </row>
    <row r="25" spans="1:34" ht="33.75">
      <c r="M25" s="397"/>
      <c r="O25" s="399"/>
      <c r="P25" s="399"/>
      <c r="Q25" s="399"/>
      <c r="S25" s="365"/>
      <c r="T25" s="394"/>
      <c r="V25" s="394"/>
      <c r="W25" s="394"/>
      <c r="Y25" s="365"/>
      <c r="AC25" s="397"/>
      <c r="AD25" s="397"/>
      <c r="AE25" s="365"/>
    </row>
    <row r="26" spans="1:34">
      <c r="Y26" s="397"/>
      <c r="AE26" s="394"/>
    </row>
    <row r="27" spans="1:34">
      <c r="M27" s="397"/>
      <c r="S27" s="394"/>
    </row>
    <row r="28" spans="1:34">
      <c r="Y28" s="394"/>
      <c r="AC28" s="394"/>
      <c r="AE28" s="400"/>
      <c r="AF28" s="400"/>
      <c r="AG28" s="400"/>
    </row>
    <row r="29" spans="1:34" ht="23.25">
      <c r="AC29" s="397"/>
      <c r="AE29" s="401"/>
      <c r="AF29" s="402"/>
      <c r="AG29" s="402"/>
    </row>
    <row r="30" spans="1:34" ht="23.25">
      <c r="AC30" s="397"/>
      <c r="AE30" s="401"/>
      <c r="AF30" s="400"/>
      <c r="AG30" s="400"/>
    </row>
    <row r="31" spans="1:34" ht="23.25">
      <c r="AE31" s="403"/>
      <c r="AF31" s="402"/>
      <c r="AG31" s="402"/>
    </row>
    <row r="32" spans="1:34" ht="27.75">
      <c r="AE32" s="404"/>
    </row>
    <row r="34" spans="31:32" ht="17.25">
      <c r="AE34" s="405"/>
      <c r="AF34" s="400"/>
    </row>
    <row r="35" spans="31:32">
      <c r="AE35" s="400"/>
      <c r="AF35" s="402"/>
    </row>
    <row r="36" spans="31:32">
      <c r="AE36" s="397"/>
    </row>
  </sheetData>
  <mergeCells count="28">
    <mergeCell ref="AE7:AE8"/>
    <mergeCell ref="AG7:AG8"/>
    <mergeCell ref="V7:W7"/>
    <mergeCell ref="Y7:Y8"/>
    <mergeCell ref="Z7:Z8"/>
    <mergeCell ref="AA7:AA8"/>
    <mergeCell ref="AC7:AC8"/>
    <mergeCell ref="AD7:AD8"/>
    <mergeCell ref="S7:T7"/>
    <mergeCell ref="A7:A8"/>
    <mergeCell ref="C7:C8"/>
    <mergeCell ref="E7:E8"/>
    <mergeCell ref="G7:G8"/>
    <mergeCell ref="I7:I8"/>
    <mergeCell ref="K7:K8"/>
    <mergeCell ref="M7:M8"/>
    <mergeCell ref="N7:N8"/>
    <mergeCell ref="O7:O8"/>
    <mergeCell ref="P7:P8"/>
    <mergeCell ref="Q7:Q8"/>
    <mergeCell ref="A1:AG1"/>
    <mergeCell ref="A2:AG2"/>
    <mergeCell ref="A3:AG3"/>
    <mergeCell ref="A4:AG4"/>
    <mergeCell ref="A6:L6"/>
    <mergeCell ref="M6:Q6"/>
    <mergeCell ref="S6:W6"/>
    <mergeCell ref="Y6:AG6"/>
  </mergeCells>
  <pageMargins left="0.25" right="0.25" top="0.75" bottom="0.75" header="0.3" footer="0.3"/>
  <pageSetup paperSize="9" scale="3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0CC6-B595-46D8-B363-498CEBA8F861}">
  <sheetPr>
    <tabColor rgb="FF00B050"/>
    <pageSetUpPr fitToPage="1"/>
  </sheetPr>
  <dimension ref="A1:AC18"/>
  <sheetViews>
    <sheetView rightToLeft="1" view="pageBreakPreview" zoomScale="60" zoomScaleNormal="10" zoomScalePageLayoutView="55" workbookViewId="0">
      <selection activeCell="C28" sqref="C28"/>
    </sheetView>
  </sheetViews>
  <sheetFormatPr defaultColWidth="9.140625" defaultRowHeight="30.75"/>
  <cols>
    <col min="1" max="1" width="55.42578125" style="179" bestFit="1" customWidth="1"/>
    <col min="2" max="2" width="1.85546875" style="179" customWidth="1"/>
    <col min="3" max="3" width="22.5703125" style="4" customWidth="1"/>
    <col min="4" max="4" width="1.140625" style="4" customWidth="1"/>
    <col min="5" max="5" width="24.42578125" style="4" bestFit="1" customWidth="1"/>
    <col min="6" max="6" width="1.42578125" style="4" customWidth="1"/>
    <col min="7" max="7" width="24.42578125" style="4" bestFit="1" customWidth="1"/>
    <col min="8" max="8" width="1.5703125" style="4" customWidth="1"/>
    <col min="9" max="9" width="18.85546875" style="4" bestFit="1" customWidth="1"/>
    <col min="10" max="10" width="24.42578125" style="4" bestFit="1" customWidth="1"/>
    <col min="11" max="11" width="1.42578125" style="4" customWidth="1"/>
    <col min="12" max="12" width="19.7109375" style="4" bestFit="1" customWidth="1"/>
    <col min="13" max="13" width="23" style="4" bestFit="1" customWidth="1"/>
    <col min="14" max="14" width="1.140625" style="4" customWidth="1"/>
    <col min="15" max="15" width="21.140625" style="4" bestFit="1" customWidth="1"/>
    <col min="16" max="16" width="1.42578125" style="4" customWidth="1"/>
    <col min="17" max="17" width="14.5703125" style="4" customWidth="1"/>
    <col min="18" max="18" width="1.5703125" style="4" customWidth="1"/>
    <col min="19" max="19" width="24.42578125" style="4" bestFit="1" customWidth="1"/>
    <col min="20" max="20" width="1.85546875" style="4" customWidth="1"/>
    <col min="21" max="21" width="24.42578125" style="4" bestFit="1" customWidth="1"/>
    <col min="22" max="22" width="1.5703125" style="179" customWidth="1"/>
    <col min="23" max="23" width="23.5703125" style="8" bestFit="1" customWidth="1"/>
    <col min="24" max="24" width="28.5703125" style="179" customWidth="1"/>
    <col min="25" max="27" width="9.140625" style="179"/>
    <col min="28" max="28" width="17.140625" style="179" bestFit="1" customWidth="1"/>
    <col min="29" max="16384" width="9.140625" style="179"/>
  </cols>
  <sheetData>
    <row r="1" spans="1:29" ht="31.5">
      <c r="A1" s="276" t="s">
        <v>68</v>
      </c>
      <c r="B1" s="276"/>
      <c r="C1" s="276"/>
      <c r="D1" s="276"/>
      <c r="E1" s="276"/>
      <c r="F1" s="276"/>
      <c r="G1" s="276"/>
      <c r="H1" s="276"/>
      <c r="I1" s="276"/>
      <c r="J1" s="276"/>
      <c r="K1" s="276"/>
      <c r="L1" s="276"/>
      <c r="M1" s="276"/>
      <c r="N1" s="276"/>
      <c r="O1" s="276"/>
      <c r="P1" s="276"/>
      <c r="Q1" s="276"/>
      <c r="R1" s="276"/>
      <c r="S1" s="276"/>
      <c r="T1" s="276"/>
      <c r="U1" s="276"/>
      <c r="V1" s="276"/>
      <c r="W1" s="276"/>
    </row>
    <row r="2" spans="1:29" ht="31.5">
      <c r="A2" s="276" t="s">
        <v>39</v>
      </c>
      <c r="B2" s="276"/>
      <c r="C2" s="276"/>
      <c r="D2" s="276"/>
      <c r="E2" s="276"/>
      <c r="F2" s="276"/>
      <c r="G2" s="276"/>
      <c r="H2" s="276"/>
      <c r="I2" s="276"/>
      <c r="J2" s="276"/>
      <c r="K2" s="276"/>
      <c r="L2" s="276"/>
      <c r="M2" s="276"/>
      <c r="N2" s="276"/>
      <c r="O2" s="276"/>
      <c r="P2" s="276"/>
      <c r="Q2" s="276"/>
      <c r="R2" s="276"/>
      <c r="S2" s="276"/>
      <c r="T2" s="276"/>
      <c r="U2" s="276"/>
      <c r="V2" s="276"/>
      <c r="W2" s="276"/>
    </row>
    <row r="3" spans="1:29" ht="31.5">
      <c r="A3" s="276" t="s">
        <v>543</v>
      </c>
      <c r="B3" s="276"/>
      <c r="C3" s="276"/>
      <c r="D3" s="276"/>
      <c r="E3" s="276"/>
      <c r="F3" s="276"/>
      <c r="G3" s="276"/>
      <c r="H3" s="276"/>
      <c r="I3" s="276"/>
      <c r="J3" s="276"/>
      <c r="K3" s="276"/>
      <c r="L3" s="276"/>
      <c r="M3" s="276"/>
      <c r="N3" s="276"/>
      <c r="O3" s="276"/>
      <c r="P3" s="276"/>
      <c r="Q3" s="276"/>
      <c r="R3" s="276"/>
      <c r="S3" s="276"/>
      <c r="T3" s="276"/>
      <c r="U3" s="276"/>
      <c r="V3" s="276"/>
      <c r="W3" s="276"/>
    </row>
    <row r="4" spans="1:29" ht="31.5">
      <c r="A4" s="277" t="s">
        <v>18</v>
      </c>
      <c r="B4" s="277"/>
      <c r="C4" s="277"/>
      <c r="D4" s="277"/>
      <c r="E4" s="277"/>
      <c r="F4" s="277"/>
      <c r="G4" s="277"/>
      <c r="H4" s="277"/>
      <c r="I4" s="277"/>
      <c r="J4" s="277"/>
      <c r="K4" s="277"/>
      <c r="L4" s="277"/>
      <c r="M4" s="277"/>
      <c r="N4" s="277"/>
      <c r="O4" s="277"/>
      <c r="P4" s="277"/>
      <c r="Q4" s="277"/>
      <c r="R4" s="277"/>
      <c r="S4" s="277"/>
      <c r="T4" s="277"/>
      <c r="U4" s="277"/>
      <c r="V4" s="277"/>
      <c r="W4" s="277"/>
    </row>
    <row r="5" spans="1:29" ht="31.5">
      <c r="A5" s="277" t="s">
        <v>19</v>
      </c>
      <c r="B5" s="277"/>
      <c r="C5" s="277"/>
      <c r="D5" s="277"/>
      <c r="E5" s="277"/>
      <c r="F5" s="277"/>
      <c r="G5" s="277"/>
      <c r="H5" s="277"/>
      <c r="I5" s="277"/>
      <c r="J5" s="277"/>
      <c r="K5" s="277"/>
      <c r="L5" s="277"/>
      <c r="M5" s="277"/>
      <c r="N5" s="277"/>
      <c r="O5" s="277"/>
      <c r="P5" s="277"/>
      <c r="Q5" s="277"/>
      <c r="R5" s="277"/>
      <c r="S5" s="277"/>
      <c r="T5" s="277"/>
      <c r="U5" s="277"/>
      <c r="V5" s="277"/>
      <c r="W5" s="277"/>
    </row>
    <row r="7" spans="1:29" ht="36.75" customHeight="1" thickBot="1">
      <c r="A7" s="181"/>
      <c r="B7" s="182"/>
      <c r="C7" s="278" t="s">
        <v>540</v>
      </c>
      <c r="D7" s="278"/>
      <c r="E7" s="278"/>
      <c r="F7" s="278"/>
      <c r="G7" s="278"/>
      <c r="H7" s="5"/>
      <c r="I7" s="279" t="s">
        <v>7</v>
      </c>
      <c r="J7" s="279"/>
      <c r="K7" s="279"/>
      <c r="L7" s="279"/>
      <c r="M7" s="279"/>
      <c r="O7" s="280" t="s">
        <v>544</v>
      </c>
      <c r="P7" s="280"/>
      <c r="Q7" s="280"/>
      <c r="R7" s="280"/>
      <c r="S7" s="280"/>
      <c r="T7" s="280"/>
      <c r="U7" s="280"/>
      <c r="V7" s="280"/>
      <c r="W7" s="280"/>
    </row>
    <row r="8" spans="1:29" ht="29.25" customHeight="1">
      <c r="A8" s="281" t="s">
        <v>1</v>
      </c>
      <c r="B8" s="183"/>
      <c r="C8" s="283" t="s">
        <v>3</v>
      </c>
      <c r="D8" s="274"/>
      <c r="E8" s="283" t="s">
        <v>0</v>
      </c>
      <c r="F8" s="274"/>
      <c r="G8" s="274" t="s">
        <v>14</v>
      </c>
      <c r="H8" s="38"/>
      <c r="I8" s="288" t="s">
        <v>4</v>
      </c>
      <c r="J8" s="288"/>
      <c r="K8" s="6"/>
      <c r="L8" s="288" t="s">
        <v>5</v>
      </c>
      <c r="M8" s="288"/>
      <c r="O8" s="283" t="s">
        <v>3</v>
      </c>
      <c r="P8" s="285"/>
      <c r="Q8" s="274" t="s">
        <v>25</v>
      </c>
      <c r="R8" s="96"/>
      <c r="S8" s="283" t="s">
        <v>0</v>
      </c>
      <c r="T8" s="285"/>
      <c r="U8" s="274" t="s">
        <v>14</v>
      </c>
      <c r="V8" s="184"/>
      <c r="W8" s="286" t="s">
        <v>15</v>
      </c>
    </row>
    <row r="9" spans="1:29" ht="49.5" customHeight="1" thickBot="1">
      <c r="A9" s="282"/>
      <c r="B9" s="183"/>
      <c r="C9" s="284"/>
      <c r="D9" s="285"/>
      <c r="E9" s="284"/>
      <c r="F9" s="285"/>
      <c r="G9" s="275"/>
      <c r="H9" s="38"/>
      <c r="I9" s="74" t="s">
        <v>3</v>
      </c>
      <c r="J9" s="74" t="s">
        <v>0</v>
      </c>
      <c r="K9" s="6"/>
      <c r="L9" s="74" t="s">
        <v>3</v>
      </c>
      <c r="M9" s="74" t="s">
        <v>38</v>
      </c>
      <c r="O9" s="284"/>
      <c r="P9" s="285"/>
      <c r="Q9" s="275"/>
      <c r="R9" s="96"/>
      <c r="S9" s="284"/>
      <c r="T9" s="285"/>
      <c r="U9" s="275"/>
      <c r="V9" s="184"/>
      <c r="W9" s="287"/>
    </row>
    <row r="10" spans="1:29" ht="28.5" customHeight="1">
      <c r="A10" s="4"/>
      <c r="C10" s="85"/>
      <c r="G10" s="85"/>
      <c r="K10" s="185"/>
      <c r="Q10" s="86"/>
      <c r="U10" s="85"/>
      <c r="V10" s="185"/>
      <c r="W10" s="7"/>
      <c r="X10" s="186"/>
      <c r="Y10" s="186"/>
      <c r="AC10" s="186"/>
    </row>
    <row r="11" spans="1:29" ht="28.5" customHeight="1" thickBot="1">
      <c r="A11" s="4" t="s">
        <v>2</v>
      </c>
      <c r="C11" s="85"/>
      <c r="E11" s="87">
        <f>SUM(E10:E10)</f>
        <v>0</v>
      </c>
      <c r="G11" s="187">
        <f>SUM(G10:G10)</f>
        <v>0</v>
      </c>
      <c r="J11" s="87">
        <f>SUM(J10:J10)</f>
        <v>0</v>
      </c>
      <c r="K11" s="185"/>
      <c r="M11" s="87">
        <f>SUM(M10:M10)</f>
        <v>0</v>
      </c>
      <c r="S11" s="87">
        <f>SUM(S10:S10)</f>
        <v>0</v>
      </c>
      <c r="U11" s="87">
        <f>SUM(U10:U10)</f>
        <v>0</v>
      </c>
      <c r="V11" s="185"/>
      <c r="W11" s="118">
        <f>SUM(W10:W10)</f>
        <v>0</v>
      </c>
    </row>
    <row r="12" spans="1:29" ht="31.5" thickTop="1">
      <c r="A12" s="4"/>
    </row>
    <row r="13" spans="1:29" ht="32.25" customHeight="1" thickBot="1">
      <c r="C13" s="4">
        <f>SUM(C10:C12)</f>
        <v>0</v>
      </c>
      <c r="E13" s="87"/>
      <c r="G13" s="87"/>
      <c r="M13" s="212"/>
      <c r="O13" s="4">
        <f>SUM(O10:O12)</f>
        <v>0</v>
      </c>
      <c r="S13" s="207"/>
      <c r="T13" s="207"/>
      <c r="U13" s="207"/>
    </row>
    <row r="14" spans="1:29" ht="32.25" customHeight="1" thickTop="1">
      <c r="I14" s="213"/>
      <c r="M14" s="95"/>
      <c r="O14" s="211"/>
      <c r="Q14" s="90"/>
      <c r="S14" s="95">
        <f>S13-S11</f>
        <v>0</v>
      </c>
      <c r="U14" s="4">
        <f>U13-U11</f>
        <v>0</v>
      </c>
    </row>
    <row r="15" spans="1:29" ht="32.25" customHeight="1"/>
    <row r="16" spans="1:29" ht="32.25" customHeight="1"/>
    <row r="17" ht="32.25" customHeight="1"/>
    <row r="18" ht="32.25" customHeight="1"/>
  </sheetData>
  <autoFilter ref="A9:W9" xr:uid="{00000000-0009-0000-0000-000001000000}">
    <sortState xmlns:xlrd2="http://schemas.microsoft.com/office/spreadsheetml/2017/richdata2" ref="A11:W20">
      <sortCondition ref="A9"/>
    </sortState>
  </autoFilter>
  <mergeCells count="23">
    <mergeCell ref="G8:G9"/>
    <mergeCell ref="A1:W1"/>
    <mergeCell ref="A2:W2"/>
    <mergeCell ref="A3:W3"/>
    <mergeCell ref="A4:W4"/>
    <mergeCell ref="A5:W5"/>
    <mergeCell ref="C7:G7"/>
    <mergeCell ref="I7:M7"/>
    <mergeCell ref="O7:W7"/>
    <mergeCell ref="A8:A9"/>
    <mergeCell ref="C8:C9"/>
    <mergeCell ref="D8:D9"/>
    <mergeCell ref="E8:E9"/>
    <mergeCell ref="F8:F9"/>
    <mergeCell ref="T8:T9"/>
    <mergeCell ref="U8:U9"/>
    <mergeCell ref="W8:W9"/>
    <mergeCell ref="I8:J8"/>
    <mergeCell ref="L8:M8"/>
    <mergeCell ref="O8:O9"/>
    <mergeCell ref="P8:P9"/>
    <mergeCell ref="Q8:Q9"/>
    <mergeCell ref="S8:S9"/>
  </mergeCells>
  <printOptions horizontalCentered="1"/>
  <pageMargins left="0" right="0" top="0.74803149606299202" bottom="0.74803149606299202" header="0.31496062992126" footer="0.31496062992126"/>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D5D6-AED5-4413-A354-2904444B01D2}">
  <sheetPr>
    <tabColor rgb="FF00B050"/>
    <pageSetUpPr fitToPage="1"/>
  </sheetPr>
  <dimension ref="A1:S39"/>
  <sheetViews>
    <sheetView rightToLeft="1" view="pageBreakPreview" topLeftCell="A9" zoomScale="85" zoomScaleNormal="100" zoomScaleSheetLayoutView="85" workbookViewId="0">
      <selection activeCell="C22" sqref="C22"/>
    </sheetView>
  </sheetViews>
  <sheetFormatPr defaultColWidth="9.140625" defaultRowHeight="15"/>
  <cols>
    <col min="1" max="1" width="41.140625" bestFit="1" customWidth="1"/>
    <col min="2" max="2" width="1" customWidth="1"/>
    <col min="3" max="3" width="17.85546875" customWidth="1"/>
    <col min="4" max="4" width="1.140625" customWidth="1"/>
    <col min="5" max="5" width="15.5703125" customWidth="1"/>
    <col min="6" max="6" width="1.140625" customWidth="1"/>
    <col min="7" max="7" width="19.85546875" customWidth="1"/>
    <col min="8" max="8" width="1.140625" customWidth="1"/>
    <col min="9" max="9" width="18.85546875" customWidth="1"/>
    <col min="10" max="10" width="0.85546875" customWidth="1"/>
    <col min="11" max="11" width="28.140625" customWidth="1"/>
    <col min="12" max="12" width="1.85546875" customWidth="1"/>
    <col min="13" max="13" width="58.28515625" customWidth="1"/>
    <col min="19" max="19" width="32.5703125" customWidth="1"/>
  </cols>
  <sheetData>
    <row r="1" spans="1:13" s="67" customFormat="1" ht="26.25">
      <c r="A1" s="300" t="s">
        <v>68</v>
      </c>
      <c r="B1" s="300"/>
      <c r="C1" s="300"/>
      <c r="D1" s="300"/>
      <c r="E1" s="300"/>
      <c r="F1" s="300"/>
      <c r="G1" s="300"/>
      <c r="H1" s="300"/>
      <c r="I1" s="300"/>
      <c r="J1" s="300"/>
      <c r="K1" s="300"/>
      <c r="L1" s="300"/>
      <c r="M1" s="300"/>
    </row>
    <row r="2" spans="1:13" s="67" customFormat="1" ht="23.25" customHeight="1">
      <c r="A2" s="300" t="s">
        <v>39</v>
      </c>
      <c r="B2" s="300"/>
      <c r="C2" s="300"/>
      <c r="D2" s="300"/>
      <c r="E2" s="300"/>
      <c r="F2" s="300"/>
      <c r="G2" s="300"/>
      <c r="H2" s="300"/>
      <c r="I2" s="300"/>
      <c r="J2" s="300"/>
      <c r="K2" s="300"/>
      <c r="L2" s="300"/>
      <c r="M2" s="300"/>
    </row>
    <row r="3" spans="1:13" s="67" customFormat="1" ht="24" customHeight="1">
      <c r="A3" s="300" t="s">
        <v>543</v>
      </c>
      <c r="B3" s="300"/>
      <c r="C3" s="300"/>
      <c r="D3" s="300"/>
      <c r="E3" s="300"/>
      <c r="F3" s="300"/>
      <c r="G3" s="300"/>
      <c r="H3" s="300"/>
      <c r="I3" s="300"/>
      <c r="J3" s="300"/>
      <c r="K3" s="300"/>
      <c r="L3" s="300"/>
      <c r="M3" s="300"/>
    </row>
    <row r="5" spans="1:13" s="97" customFormat="1" ht="21">
      <c r="A5" s="291" t="s">
        <v>73</v>
      </c>
      <c r="B5" s="301"/>
      <c r="C5" s="301"/>
      <c r="D5" s="301"/>
      <c r="E5" s="301"/>
      <c r="F5" s="301"/>
      <c r="G5" s="301"/>
      <c r="H5" s="301"/>
      <c r="I5" s="301"/>
      <c r="J5" s="301"/>
      <c r="K5" s="301"/>
      <c r="L5" s="301"/>
      <c r="M5" s="301"/>
    </row>
    <row r="6" spans="1:13" s="97" customFormat="1" ht="21">
      <c r="A6" s="291" t="s">
        <v>74</v>
      </c>
      <c r="B6" s="301"/>
      <c r="C6" s="301"/>
      <c r="D6" s="301"/>
      <c r="E6" s="301"/>
      <c r="F6" s="301"/>
      <c r="G6" s="301"/>
      <c r="H6" s="301"/>
      <c r="I6" s="301"/>
      <c r="J6" s="301"/>
      <c r="K6" s="301"/>
      <c r="L6" s="301"/>
      <c r="M6" s="301"/>
    </row>
    <row r="7" spans="1:13" s="97" customFormat="1" ht="27" customHeight="1"/>
    <row r="8" spans="1:13" s="97" customFormat="1" ht="21">
      <c r="C8" s="298" t="s">
        <v>544</v>
      </c>
      <c r="D8" s="299"/>
      <c r="E8" s="299"/>
      <c r="F8" s="299"/>
      <c r="G8" s="299"/>
      <c r="H8" s="299"/>
      <c r="I8" s="299"/>
      <c r="J8" s="299"/>
      <c r="K8" s="299"/>
      <c r="L8" s="299"/>
      <c r="M8" s="299"/>
    </row>
    <row r="9" spans="1:13" s="97" customFormat="1" ht="42">
      <c r="A9" s="68" t="s">
        <v>75</v>
      </c>
      <c r="C9" s="68" t="s">
        <v>76</v>
      </c>
      <c r="E9" s="69" t="s">
        <v>221</v>
      </c>
      <c r="G9" s="68" t="s">
        <v>77</v>
      </c>
      <c r="I9" s="68" t="s">
        <v>78</v>
      </c>
      <c r="K9" s="69" t="s">
        <v>79</v>
      </c>
      <c r="M9" s="68" t="s">
        <v>80</v>
      </c>
    </row>
    <row r="10" spans="1:13" s="97" customFormat="1" ht="27.75" customHeight="1">
      <c r="A10" s="104" t="s">
        <v>686</v>
      </c>
      <c r="C10" s="104">
        <v>20000</v>
      </c>
      <c r="E10" s="105">
        <v>464280</v>
      </c>
      <c r="G10" s="105">
        <v>417853</v>
      </c>
      <c r="I10" s="235">
        <f>(E10-G10)/E10</f>
        <v>9.9997846127336948E-2</v>
      </c>
      <c r="K10" s="105">
        <v>8352515851</v>
      </c>
      <c r="M10" s="296" t="s">
        <v>133</v>
      </c>
    </row>
    <row r="11" spans="1:13" s="97" customFormat="1" ht="23.25" customHeight="1">
      <c r="A11" s="104" t="s">
        <v>687</v>
      </c>
      <c r="C11" s="104">
        <v>146183</v>
      </c>
      <c r="E11" s="104">
        <v>875240</v>
      </c>
      <c r="G11" s="105">
        <v>787717</v>
      </c>
      <c r="I11" s="235">
        <f t="shared" ref="I11:I21" si="0">(E11-G11)/E11</f>
        <v>9.999885745624057E-2</v>
      </c>
      <c r="K11" s="105">
        <v>115088220947</v>
      </c>
      <c r="M11" s="297"/>
    </row>
    <row r="12" spans="1:13" s="97" customFormat="1" ht="23.25" customHeight="1">
      <c r="A12" s="104" t="s">
        <v>688</v>
      </c>
      <c r="C12" s="104">
        <v>126383</v>
      </c>
      <c r="E12" s="104">
        <v>830280</v>
      </c>
      <c r="G12" s="105">
        <v>747253</v>
      </c>
      <c r="I12" s="235">
        <f t="shared" si="0"/>
        <v>9.9998795587030884E-2</v>
      </c>
      <c r="K12" s="105">
        <v>94388724110</v>
      </c>
      <c r="M12" s="297"/>
    </row>
    <row r="13" spans="1:13" s="97" customFormat="1" ht="23.25" customHeight="1">
      <c r="A13" s="104" t="s">
        <v>689</v>
      </c>
      <c r="C13" s="104">
        <v>42250</v>
      </c>
      <c r="E13" s="104">
        <v>794920</v>
      </c>
      <c r="G13" s="105">
        <v>715429</v>
      </c>
      <c r="I13" s="235">
        <f t="shared" si="0"/>
        <v>9.9998742011774763E-2</v>
      </c>
      <c r="K13" s="105">
        <v>30210439389</v>
      </c>
      <c r="M13" s="297"/>
    </row>
    <row r="14" spans="1:13" s="97" customFormat="1" ht="23.25" customHeight="1">
      <c r="A14" s="104" t="s">
        <v>690</v>
      </c>
      <c r="C14" s="104">
        <v>40574</v>
      </c>
      <c r="E14" s="104">
        <v>649850</v>
      </c>
      <c r="G14" s="105">
        <v>584866</v>
      </c>
      <c r="I14" s="235">
        <f t="shared" si="0"/>
        <v>9.9998461183349999E-2</v>
      </c>
      <c r="K14" s="105">
        <v>23717449707</v>
      </c>
      <c r="M14" s="297"/>
    </row>
    <row r="15" spans="1:13" s="97" customFormat="1" ht="23.25" customHeight="1">
      <c r="A15" s="104" t="s">
        <v>691</v>
      </c>
      <c r="C15" s="104">
        <v>28147</v>
      </c>
      <c r="E15" s="104">
        <v>977190</v>
      </c>
      <c r="G15" s="105">
        <v>879472</v>
      </c>
      <c r="I15" s="235">
        <f t="shared" si="0"/>
        <v>9.9998976657558913E-2</v>
      </c>
      <c r="K15" s="105">
        <v>24741038127</v>
      </c>
      <c r="M15" s="297"/>
    </row>
    <row r="16" spans="1:13" s="97" customFormat="1" ht="23.25" customHeight="1">
      <c r="A16" s="104" t="s">
        <v>692</v>
      </c>
      <c r="C16" s="104">
        <v>13000</v>
      </c>
      <c r="E16" s="104">
        <v>853550</v>
      </c>
      <c r="G16" s="105">
        <v>768196</v>
      </c>
      <c r="I16" s="235">
        <f t="shared" si="0"/>
        <v>9.9998828422470862E-2</v>
      </c>
      <c r="K16" s="105">
        <v>9981117816</v>
      </c>
      <c r="M16" s="297"/>
    </row>
    <row r="17" spans="1:19" s="97" customFormat="1" ht="23.25" customHeight="1">
      <c r="A17" s="104" t="s">
        <v>693</v>
      </c>
      <c r="C17" s="104">
        <v>12500</v>
      </c>
      <c r="E17" s="104">
        <v>826850</v>
      </c>
      <c r="G17" s="105">
        <v>744166</v>
      </c>
      <c r="I17" s="235">
        <f t="shared" si="0"/>
        <v>9.9998790590796402E-2</v>
      </c>
      <c r="K17" s="105">
        <v>9297016999</v>
      </c>
      <c r="M17" s="297"/>
    </row>
    <row r="18" spans="1:19" s="97" customFormat="1" ht="23.25" customHeight="1">
      <c r="A18" s="104" t="s">
        <v>694</v>
      </c>
      <c r="C18" s="104">
        <v>10000</v>
      </c>
      <c r="E18" s="104">
        <v>806160</v>
      </c>
      <c r="G18" s="105">
        <v>725545</v>
      </c>
      <c r="I18" s="235">
        <f t="shared" si="0"/>
        <v>9.9998759551453806E-2</v>
      </c>
      <c r="K18" s="105">
        <v>7251504852</v>
      </c>
      <c r="M18" s="297"/>
    </row>
    <row r="19" spans="1:19" s="97" customFormat="1" ht="23.25" customHeight="1">
      <c r="A19" s="104" t="s">
        <v>695</v>
      </c>
      <c r="C19" s="104">
        <v>7000</v>
      </c>
      <c r="E19" s="104">
        <v>820500</v>
      </c>
      <c r="G19" s="105">
        <v>738451</v>
      </c>
      <c r="I19" s="235">
        <f t="shared" si="0"/>
        <v>9.9998781230956735E-2</v>
      </c>
      <c r="K19" s="105">
        <v>5166346273</v>
      </c>
      <c r="M19" s="297"/>
    </row>
    <row r="20" spans="1:19" s="97" customFormat="1" ht="23.25" customHeight="1">
      <c r="A20" s="104" t="s">
        <v>542</v>
      </c>
      <c r="C20" s="104">
        <v>34961310</v>
      </c>
      <c r="E20" s="104">
        <v>2604</v>
      </c>
      <c r="G20" s="105">
        <v>1302</v>
      </c>
      <c r="I20" s="235">
        <f>(E20-G20)/E20</f>
        <v>0.5</v>
      </c>
      <c r="K20" s="105">
        <v>45167758916</v>
      </c>
      <c r="M20" s="297"/>
    </row>
    <row r="21" spans="1:19" s="97" customFormat="1" ht="23.25" customHeight="1">
      <c r="A21" s="104" t="s">
        <v>696</v>
      </c>
      <c r="C21" s="104">
        <v>120000</v>
      </c>
      <c r="E21" s="104">
        <v>10420</v>
      </c>
      <c r="G21" s="105">
        <v>5211</v>
      </c>
      <c r="I21" s="235">
        <f t="shared" si="0"/>
        <v>0.49990403071017275</v>
      </c>
      <c r="K21" s="105">
        <v>620486280</v>
      </c>
      <c r="M21" s="297"/>
    </row>
    <row r="22" spans="1:19" ht="83.25" customHeight="1" thickBot="1">
      <c r="A22" s="71"/>
      <c r="B22" s="70"/>
      <c r="C22" s="72"/>
      <c r="D22" s="71"/>
      <c r="E22" s="73"/>
      <c r="F22" s="71"/>
      <c r="G22" s="73"/>
      <c r="H22" s="70"/>
      <c r="I22" s="70"/>
      <c r="J22" s="70"/>
      <c r="K22" s="105">
        <f>SUM(K10:K21)</f>
        <v>373982619267</v>
      </c>
      <c r="L22" s="70"/>
      <c r="M22" s="247"/>
      <c r="S22" s="72"/>
    </row>
    <row r="23" spans="1:19" ht="15.75" thickTop="1">
      <c r="G23" s="66"/>
      <c r="S23" s="72"/>
    </row>
    <row r="24" spans="1:19">
      <c r="C24" s="72"/>
      <c r="G24" s="66"/>
      <c r="K24" s="72"/>
      <c r="S24" s="72"/>
    </row>
    <row r="25" spans="1:19">
      <c r="C25" s="66"/>
      <c r="S25" s="72"/>
    </row>
    <row r="26" spans="1:19">
      <c r="C26" s="72"/>
      <c r="S26" s="72"/>
    </row>
    <row r="27" spans="1:19">
      <c r="S27" s="72"/>
    </row>
    <row r="28" spans="1:19">
      <c r="S28" s="72"/>
    </row>
    <row r="29" spans="1:19">
      <c r="S29" s="72"/>
    </row>
    <row r="30" spans="1:19">
      <c r="S30" s="72"/>
    </row>
    <row r="31" spans="1:19">
      <c r="S31" s="72"/>
    </row>
    <row r="32" spans="1:19">
      <c r="S32" s="72"/>
    </row>
    <row r="33" spans="3:19">
      <c r="S33" s="72"/>
    </row>
    <row r="34" spans="3:19">
      <c r="S34" s="72"/>
    </row>
    <row r="35" spans="3:19">
      <c r="E35" s="109"/>
      <c r="G35" s="109"/>
      <c r="S35" s="72"/>
    </row>
    <row r="37" spans="3:19">
      <c r="C37" s="109"/>
      <c r="I37" s="109"/>
    </row>
    <row r="39" spans="3:19">
      <c r="C39" s="109"/>
    </row>
  </sheetData>
  <autoFilter ref="A9:M9" xr:uid="{00000000-0009-0000-0000-000004000000}">
    <sortState xmlns:xlrd2="http://schemas.microsoft.com/office/spreadsheetml/2017/richdata2" ref="A10:P16">
      <sortCondition descending="1" ref="K9"/>
    </sortState>
  </autoFilter>
  <mergeCells count="7">
    <mergeCell ref="M10:M21"/>
    <mergeCell ref="C8:M8"/>
    <mergeCell ref="A1:M1"/>
    <mergeCell ref="A2:M2"/>
    <mergeCell ref="A3:M3"/>
    <mergeCell ref="A5:M5"/>
    <mergeCell ref="A6:M6"/>
  </mergeCells>
  <printOptions horizontalCentered="1"/>
  <pageMargins left="0" right="0.28999999999999998" top="0.52" bottom="0" header="0.75" footer="0"/>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9271-FDC1-45B9-A311-011B55C4472F}">
  <sheetPr>
    <tabColor rgb="FF00B050"/>
    <pageSetUpPr fitToPage="1"/>
  </sheetPr>
  <dimension ref="A1:S22"/>
  <sheetViews>
    <sheetView rightToLeft="1" view="pageBreakPreview" zoomScale="115" zoomScaleNormal="100" zoomScaleSheetLayoutView="115" workbookViewId="0">
      <selection activeCell="A16" sqref="A16:E19"/>
    </sheetView>
  </sheetViews>
  <sheetFormatPr defaultColWidth="9.140625" defaultRowHeight="15"/>
  <cols>
    <col min="1" max="1" width="39.140625" style="116" bestFit="1" customWidth="1"/>
    <col min="2" max="2" width="0.7109375" style="116" customWidth="1"/>
    <col min="3" max="3" width="21.28515625" style="12" customWidth="1"/>
    <col min="4" max="4" width="0.7109375" style="116" customWidth="1"/>
    <col min="5" max="5" width="22.28515625" style="116" customWidth="1"/>
    <col min="6" max="6" width="0.42578125" style="116" customWidth="1"/>
    <col min="7" max="7" width="22.140625" style="116" customWidth="1"/>
    <col min="8" max="8" width="0.42578125" style="116" customWidth="1"/>
    <col min="9" max="9" width="18.85546875" style="116" bestFit="1" customWidth="1"/>
    <col min="10" max="10" width="0.5703125" style="116" customWidth="1"/>
    <col min="11" max="11" width="12.140625" style="116" customWidth="1"/>
    <col min="12" max="18" width="9.140625" style="116"/>
    <col min="19" max="19" width="32.5703125" style="116" customWidth="1"/>
    <col min="20" max="16384" width="9.140625" style="116"/>
  </cols>
  <sheetData>
    <row r="1" spans="1:19" ht="18.75">
      <c r="A1" s="302" t="s">
        <v>68</v>
      </c>
      <c r="B1" s="302"/>
      <c r="C1" s="302"/>
      <c r="D1" s="302"/>
      <c r="E1" s="302"/>
      <c r="F1" s="302"/>
      <c r="G1" s="302"/>
      <c r="H1" s="302"/>
      <c r="I1" s="302"/>
      <c r="J1" s="302"/>
      <c r="K1" s="302"/>
    </row>
    <row r="2" spans="1:19" ht="18.75">
      <c r="A2" s="302" t="s">
        <v>39</v>
      </c>
      <c r="B2" s="302"/>
      <c r="C2" s="302"/>
      <c r="D2" s="302"/>
      <c r="E2" s="302"/>
      <c r="F2" s="302"/>
      <c r="G2" s="302"/>
      <c r="H2" s="302"/>
      <c r="I2" s="302"/>
      <c r="J2" s="302"/>
      <c r="K2" s="302"/>
    </row>
    <row r="3" spans="1:19" ht="18.75">
      <c r="A3" s="302" t="s">
        <v>543</v>
      </c>
      <c r="B3" s="302"/>
      <c r="C3" s="302"/>
      <c r="D3" s="302"/>
      <c r="E3" s="302"/>
      <c r="F3" s="302"/>
      <c r="G3" s="302"/>
      <c r="H3" s="302"/>
      <c r="I3" s="302"/>
      <c r="J3" s="302"/>
      <c r="K3" s="302"/>
    </row>
    <row r="4" spans="1:19" ht="18.75">
      <c r="A4" s="303" t="s">
        <v>40</v>
      </c>
      <c r="B4" s="303"/>
      <c r="C4" s="303"/>
      <c r="D4" s="303"/>
      <c r="E4" s="303"/>
      <c r="F4" s="303"/>
      <c r="G4" s="303"/>
      <c r="H4" s="303"/>
      <c r="I4" s="303"/>
      <c r="J4" s="303"/>
      <c r="K4" s="303"/>
    </row>
    <row r="5" spans="1:19" ht="18.75" thickBot="1">
      <c r="A5" s="112"/>
      <c r="B5" s="112"/>
      <c r="C5" s="9"/>
      <c r="D5" s="172"/>
      <c r="E5" s="172"/>
      <c r="F5" s="172"/>
      <c r="G5" s="172"/>
      <c r="H5" s="172"/>
      <c r="I5" s="172"/>
      <c r="J5" s="172"/>
      <c r="K5" s="172"/>
    </row>
    <row r="6" spans="1:19" ht="18.75" customHeight="1" thickBot="1">
      <c r="A6" s="173"/>
      <c r="B6" s="112"/>
      <c r="C6" s="99" t="str">
        <f>' سهام '!C7</f>
        <v>1405/01/31</v>
      </c>
      <c r="D6" s="153"/>
      <c r="E6" s="304" t="s">
        <v>7</v>
      </c>
      <c r="F6" s="304"/>
      <c r="G6" s="304"/>
      <c r="H6" s="112"/>
      <c r="I6" s="305" t="str">
        <f>' سهام '!O7</f>
        <v>1405/02/31</v>
      </c>
      <c r="J6" s="306"/>
      <c r="K6" s="306"/>
    </row>
    <row r="7" spans="1:19" ht="24" customHeight="1">
      <c r="A7" s="309" t="s">
        <v>8</v>
      </c>
      <c r="B7" s="175"/>
      <c r="C7" s="203" t="s">
        <v>6</v>
      </c>
      <c r="D7" s="175"/>
      <c r="E7" s="311" t="s">
        <v>26</v>
      </c>
      <c r="F7" s="176"/>
      <c r="G7" s="311" t="s">
        <v>27</v>
      </c>
      <c r="H7" s="112"/>
      <c r="I7" s="203" t="s">
        <v>6</v>
      </c>
      <c r="J7" s="309"/>
      <c r="K7" s="307" t="s">
        <v>15</v>
      </c>
    </row>
    <row r="8" spans="1:19" ht="18.75" thickBot="1">
      <c r="A8" s="310"/>
      <c r="B8" s="175"/>
      <c r="C8" s="204"/>
      <c r="D8" s="175"/>
      <c r="E8" s="312"/>
      <c r="F8" s="112"/>
      <c r="G8" s="312"/>
      <c r="H8" s="112"/>
      <c r="I8" s="204"/>
      <c r="J8" s="309"/>
      <c r="K8" s="308"/>
    </row>
    <row r="9" spans="1:19" ht="18">
      <c r="A9" s="174" t="s">
        <v>516</v>
      </c>
      <c r="B9" s="175"/>
      <c r="C9" s="98">
        <v>71494954811</v>
      </c>
      <c r="D9" s="175"/>
      <c r="E9" s="98">
        <v>67766661383</v>
      </c>
      <c r="F9" s="98"/>
      <c r="G9" s="98">
        <v>87292834839</v>
      </c>
      <c r="H9" s="98"/>
      <c r="I9" s="98">
        <v>51968781355</v>
      </c>
      <c r="J9" s="174"/>
      <c r="K9" s="11">
        <f>I9/درآمدها!$J$6</f>
        <v>3.5657033872776557E-2</v>
      </c>
      <c r="S9" s="177"/>
    </row>
    <row r="10" spans="1:19" ht="18">
      <c r="A10" s="174" t="s">
        <v>514</v>
      </c>
      <c r="B10" s="175"/>
      <c r="C10" s="98">
        <v>30057527075</v>
      </c>
      <c r="D10" s="175"/>
      <c r="E10" s="98">
        <v>244293</v>
      </c>
      <c r="F10" s="98"/>
      <c r="G10" s="98"/>
      <c r="H10" s="98"/>
      <c r="I10" s="98">
        <v>30057771368</v>
      </c>
      <c r="J10" s="174"/>
      <c r="K10" s="11">
        <f>I10/درآمدها!$J$6</f>
        <v>2.0623361638743381E-2</v>
      </c>
      <c r="S10" s="177"/>
    </row>
    <row r="11" spans="1:19" ht="18">
      <c r="A11" s="174" t="s">
        <v>512</v>
      </c>
      <c r="B11" s="175"/>
      <c r="C11" s="98">
        <v>185994380</v>
      </c>
      <c r="D11" s="175"/>
      <c r="E11" s="98">
        <v>786727</v>
      </c>
      <c r="F11" s="98"/>
      <c r="G11" s="98">
        <v>650000</v>
      </c>
      <c r="H11" s="98"/>
      <c r="I11" s="98">
        <v>186131107</v>
      </c>
      <c r="J11" s="174"/>
      <c r="K11" s="11">
        <f>I11/درآمدها!$J$6</f>
        <v>1.2770904019741559E-4</v>
      </c>
      <c r="S11" s="177"/>
    </row>
    <row r="12" spans="1:19" ht="18">
      <c r="A12" s="174" t="s">
        <v>515</v>
      </c>
      <c r="B12" s="175"/>
      <c r="C12" s="98">
        <v>3568919</v>
      </c>
      <c r="D12" s="175"/>
      <c r="E12" s="98">
        <v>0</v>
      </c>
      <c r="F12" s="98"/>
      <c r="G12" s="98">
        <v>0</v>
      </c>
      <c r="H12" s="98"/>
      <c r="I12" s="98">
        <v>3568919</v>
      </c>
      <c r="J12" s="174"/>
      <c r="K12" s="11">
        <f>I12/درآمدها!$J$6</f>
        <v>2.4487213737589833E-6</v>
      </c>
      <c r="S12" s="177"/>
    </row>
    <row r="13" spans="1:19" ht="18">
      <c r="A13" s="174" t="s">
        <v>511</v>
      </c>
      <c r="B13" s="175"/>
      <c r="C13" s="98">
        <v>144795</v>
      </c>
      <c r="D13" s="175"/>
      <c r="E13" s="98">
        <v>0</v>
      </c>
      <c r="F13" s="98"/>
      <c r="G13" s="98">
        <v>0</v>
      </c>
      <c r="H13" s="98"/>
      <c r="I13" s="98">
        <v>144795</v>
      </c>
      <c r="J13" s="174"/>
      <c r="K13" s="11">
        <f>I13/درآمدها!$J$6</f>
        <v>9.9347340557023556E-8</v>
      </c>
      <c r="S13" s="177"/>
    </row>
    <row r="14" spans="1:19" ht="18.75" thickBot="1">
      <c r="A14" s="174" t="s">
        <v>513</v>
      </c>
      <c r="B14" s="175"/>
      <c r="C14" s="98">
        <v>273559</v>
      </c>
      <c r="D14" s="175"/>
      <c r="E14" s="98">
        <v>65000000000</v>
      </c>
      <c r="F14" s="98"/>
      <c r="G14" s="98">
        <v>64001500000</v>
      </c>
      <c r="H14" s="98"/>
      <c r="I14" s="98">
        <v>998773559</v>
      </c>
      <c r="J14" s="174"/>
      <c r="K14" s="11">
        <f>I14/درآمدها!$J$6</f>
        <v>6.852826196023583E-4</v>
      </c>
      <c r="S14" s="177"/>
    </row>
    <row r="15" spans="1:19" ht="30.75" customHeight="1" thickBot="1">
      <c r="A15" s="174"/>
      <c r="B15" s="175"/>
      <c r="C15" s="106">
        <f>SUM(C9:C14)</f>
        <v>101742463539</v>
      </c>
      <c r="D15" s="106">
        <f t="shared" ref="D15:H15" si="0">SUM(D9:D14)</f>
        <v>0</v>
      </c>
      <c r="E15" s="106">
        <f t="shared" si="0"/>
        <v>132767692403</v>
      </c>
      <c r="F15" s="106">
        <f t="shared" si="0"/>
        <v>0</v>
      </c>
      <c r="G15" s="106">
        <f t="shared" si="0"/>
        <v>151294984839</v>
      </c>
      <c r="H15" s="106">
        <f t="shared" si="0"/>
        <v>0</v>
      </c>
      <c r="I15" s="106">
        <f>SUM(I9:I14)</f>
        <v>83215171103</v>
      </c>
      <c r="J15" s="112"/>
      <c r="K15" s="11">
        <f>SUM(K9:K14)</f>
        <v>5.7095935240034028E-2</v>
      </c>
      <c r="S15" s="177"/>
    </row>
    <row r="16" spans="1:19" ht="15.75" thickTop="1">
      <c r="C16" s="116"/>
    </row>
    <row r="17" spans="2:9">
      <c r="B17" s="117"/>
      <c r="C17" s="116"/>
      <c r="D17" s="117"/>
    </row>
    <row r="18" spans="2:9">
      <c r="B18" s="206"/>
      <c r="C18" s="116"/>
      <c r="D18" s="117"/>
    </row>
    <row r="19" spans="2:9">
      <c r="B19" s="199"/>
      <c r="C19" s="116"/>
      <c r="D19" s="199"/>
    </row>
    <row r="20" spans="2:9" ht="15.75">
      <c r="E20" s="177"/>
      <c r="G20" s="177"/>
      <c r="I20" s="200"/>
    </row>
    <row r="21" spans="2:9">
      <c r="I21" s="177"/>
    </row>
    <row r="22" spans="2:9" ht="16.5">
      <c r="E22" s="66"/>
      <c r="G22" s="66"/>
    </row>
  </sheetData>
  <autoFilter ref="A8:K8" xr:uid="{00000000-0009-0000-0000-000003000000}">
    <sortState xmlns:xlrd2="http://schemas.microsoft.com/office/spreadsheetml/2017/richdata2" ref="A10:K11">
      <sortCondition descending="1" ref="I8"/>
    </sortState>
  </autoFilter>
  <mergeCells count="11">
    <mergeCell ref="K7:K8"/>
    <mergeCell ref="A7:A8"/>
    <mergeCell ref="E7:E8"/>
    <mergeCell ref="G7:G8"/>
    <mergeCell ref="J7:J8"/>
    <mergeCell ref="A1:K1"/>
    <mergeCell ref="A2:K2"/>
    <mergeCell ref="A3:K3"/>
    <mergeCell ref="A4:K4"/>
    <mergeCell ref="E6:G6"/>
    <mergeCell ref="I6:K6"/>
  </mergeCells>
  <pageMargins left="0.25" right="0.25"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FA62-3BD2-4B01-9B21-BFB218619DAE}">
  <sheetPr>
    <tabColor rgb="FF00B050"/>
    <pageSetUpPr fitToPage="1"/>
  </sheetPr>
  <dimension ref="A1:AC14"/>
  <sheetViews>
    <sheetView rightToLeft="1" view="pageBreakPreview" zoomScale="55" zoomScaleNormal="10" zoomScaleSheetLayoutView="55" zoomScalePageLayoutView="55" workbookViewId="0">
      <selection activeCell="A15" sqref="A15:XFD28"/>
    </sheetView>
  </sheetViews>
  <sheetFormatPr defaultColWidth="9.140625" defaultRowHeight="30.75"/>
  <cols>
    <col min="1" max="1" width="55.42578125" style="179" bestFit="1" customWidth="1"/>
    <col min="2" max="2" width="1.85546875" style="179" customWidth="1"/>
    <col min="3" max="3" width="22.5703125" style="4" customWidth="1"/>
    <col min="4" max="4" width="1.140625" style="4" customWidth="1"/>
    <col min="5" max="5" width="24.42578125" style="4" bestFit="1" customWidth="1"/>
    <col min="6" max="6" width="1.42578125" style="4" customWidth="1"/>
    <col min="7" max="7" width="24.42578125" style="4" bestFit="1" customWidth="1"/>
    <col min="8" max="8" width="1.5703125" style="4" customWidth="1"/>
    <col min="9" max="9" width="18.85546875" style="4" bestFit="1" customWidth="1"/>
    <col min="10" max="10" width="24.42578125" style="4" bestFit="1" customWidth="1"/>
    <col min="11" max="11" width="1.42578125" style="4" customWidth="1"/>
    <col min="12" max="12" width="19.7109375" style="4" bestFit="1" customWidth="1"/>
    <col min="13" max="13" width="24.42578125" style="4" bestFit="1" customWidth="1"/>
    <col min="14" max="14" width="1.140625" style="4" customWidth="1"/>
    <col min="15" max="15" width="21.140625" style="4" bestFit="1" customWidth="1"/>
    <col min="16" max="16" width="1.42578125" style="4" customWidth="1"/>
    <col min="17" max="17" width="18.42578125" style="4" customWidth="1"/>
    <col min="18" max="18" width="1.5703125" style="4" customWidth="1"/>
    <col min="19" max="19" width="24.42578125" style="4" bestFit="1" customWidth="1"/>
    <col min="20" max="20" width="1.85546875" style="4" customWidth="1"/>
    <col min="21" max="21" width="24.42578125" style="4" bestFit="1" customWidth="1"/>
    <col min="22" max="22" width="1.5703125" style="179" customWidth="1"/>
    <col min="23" max="23" width="23.5703125" style="8" bestFit="1" customWidth="1"/>
    <col min="24" max="24" width="28.5703125" style="179" customWidth="1"/>
    <col min="25" max="27" width="9.140625" style="179"/>
    <col min="28" max="28" width="17.140625" style="179" bestFit="1" customWidth="1"/>
    <col min="29" max="16384" width="9.140625" style="179"/>
  </cols>
  <sheetData>
    <row r="1" spans="1:29" ht="31.5">
      <c r="A1" s="276" t="s">
        <v>68</v>
      </c>
      <c r="B1" s="276"/>
      <c r="C1" s="276"/>
      <c r="D1" s="276"/>
      <c r="E1" s="276"/>
      <c r="F1" s="276"/>
      <c r="G1" s="276"/>
      <c r="H1" s="276"/>
      <c r="I1" s="276"/>
      <c r="J1" s="276"/>
      <c r="K1" s="276"/>
      <c r="L1" s="276"/>
      <c r="M1" s="276"/>
      <c r="N1" s="276"/>
      <c r="O1" s="276"/>
      <c r="P1" s="276"/>
      <c r="Q1" s="276"/>
      <c r="R1" s="276"/>
      <c r="S1" s="276"/>
      <c r="T1" s="276"/>
      <c r="U1" s="276"/>
      <c r="V1" s="276"/>
      <c r="W1" s="276"/>
    </row>
    <row r="2" spans="1:29" ht="31.5">
      <c r="A2" s="276" t="s">
        <v>39</v>
      </c>
      <c r="B2" s="276"/>
      <c r="C2" s="276"/>
      <c r="D2" s="276"/>
      <c r="E2" s="276"/>
      <c r="F2" s="276"/>
      <c r="G2" s="276"/>
      <c r="H2" s="276"/>
      <c r="I2" s="276"/>
      <c r="J2" s="276"/>
      <c r="K2" s="276"/>
      <c r="L2" s="276"/>
      <c r="M2" s="276"/>
      <c r="N2" s="276"/>
      <c r="O2" s="276"/>
      <c r="P2" s="276"/>
      <c r="Q2" s="276"/>
      <c r="R2" s="276"/>
      <c r="S2" s="276"/>
      <c r="T2" s="276"/>
      <c r="U2" s="276"/>
      <c r="V2" s="276"/>
      <c r="W2" s="276"/>
    </row>
    <row r="3" spans="1:29" ht="31.5">
      <c r="A3" s="276" t="s">
        <v>543</v>
      </c>
      <c r="B3" s="276"/>
      <c r="C3" s="276"/>
      <c r="D3" s="276"/>
      <c r="E3" s="276"/>
      <c r="F3" s="276"/>
      <c r="G3" s="276"/>
      <c r="H3" s="276"/>
      <c r="I3" s="276"/>
      <c r="J3" s="276"/>
      <c r="K3" s="276"/>
      <c r="L3" s="276"/>
      <c r="M3" s="276"/>
      <c r="N3" s="276"/>
      <c r="O3" s="276"/>
      <c r="P3" s="276"/>
      <c r="Q3" s="276"/>
      <c r="R3" s="276"/>
      <c r="S3" s="276"/>
      <c r="T3" s="276"/>
      <c r="U3" s="276"/>
      <c r="V3" s="276"/>
      <c r="W3" s="276"/>
    </row>
    <row r="4" spans="1:29" ht="31.5">
      <c r="A4" s="277" t="s">
        <v>18</v>
      </c>
      <c r="B4" s="277"/>
      <c r="C4" s="277"/>
      <c r="D4" s="277"/>
      <c r="E4" s="277"/>
      <c r="F4" s="277"/>
      <c r="G4" s="277"/>
      <c r="H4" s="277"/>
      <c r="I4" s="277"/>
      <c r="J4" s="277"/>
      <c r="K4" s="277"/>
      <c r="L4" s="277"/>
      <c r="M4" s="277"/>
      <c r="N4" s="277"/>
      <c r="O4" s="277"/>
      <c r="P4" s="277"/>
      <c r="Q4" s="277"/>
      <c r="R4" s="277"/>
      <c r="S4" s="277"/>
      <c r="T4" s="277"/>
      <c r="U4" s="277"/>
      <c r="V4" s="277"/>
      <c r="W4" s="277"/>
    </row>
    <row r="5" spans="1:29" ht="31.5">
      <c r="A5" s="277" t="s">
        <v>19</v>
      </c>
      <c r="B5" s="277"/>
      <c r="C5" s="277"/>
      <c r="D5" s="277"/>
      <c r="E5" s="277"/>
      <c r="F5" s="277"/>
      <c r="G5" s="277"/>
      <c r="H5" s="277"/>
      <c r="I5" s="277"/>
      <c r="J5" s="277"/>
      <c r="K5" s="277"/>
      <c r="L5" s="277"/>
      <c r="M5" s="277"/>
      <c r="N5" s="277"/>
      <c r="O5" s="277"/>
      <c r="P5" s="277"/>
      <c r="Q5" s="277"/>
      <c r="R5" s="277"/>
      <c r="S5" s="277"/>
      <c r="T5" s="277"/>
      <c r="U5" s="277"/>
      <c r="V5" s="277"/>
      <c r="W5" s="277"/>
    </row>
    <row r="7" spans="1:29" ht="36.75" customHeight="1" thickBot="1">
      <c r="A7" s="181"/>
      <c r="B7" s="182"/>
      <c r="C7" s="278" t="s">
        <v>540</v>
      </c>
      <c r="D7" s="278"/>
      <c r="E7" s="278"/>
      <c r="F7" s="278"/>
      <c r="G7" s="278"/>
      <c r="H7" s="5"/>
      <c r="I7" s="279" t="s">
        <v>7</v>
      </c>
      <c r="J7" s="279"/>
      <c r="K7" s="279"/>
      <c r="L7" s="279"/>
      <c r="M7" s="279"/>
      <c r="O7" s="280" t="s">
        <v>544</v>
      </c>
      <c r="P7" s="280"/>
      <c r="Q7" s="280"/>
      <c r="R7" s="280"/>
      <c r="S7" s="280"/>
      <c r="T7" s="280"/>
      <c r="U7" s="280"/>
      <c r="V7" s="280"/>
      <c r="W7" s="280"/>
    </row>
    <row r="8" spans="1:29" ht="29.25" customHeight="1">
      <c r="A8" s="281" t="s">
        <v>1</v>
      </c>
      <c r="B8" s="183"/>
      <c r="C8" s="283" t="s">
        <v>3</v>
      </c>
      <c r="D8" s="274"/>
      <c r="E8" s="283" t="s">
        <v>0</v>
      </c>
      <c r="F8" s="274"/>
      <c r="G8" s="274" t="s">
        <v>14</v>
      </c>
      <c r="H8" s="38"/>
      <c r="I8" s="288" t="s">
        <v>4</v>
      </c>
      <c r="J8" s="288"/>
      <c r="K8" s="6"/>
      <c r="L8" s="288" t="s">
        <v>5</v>
      </c>
      <c r="M8" s="288"/>
      <c r="O8" s="283" t="s">
        <v>3</v>
      </c>
      <c r="P8" s="285"/>
      <c r="Q8" s="274" t="s">
        <v>25</v>
      </c>
      <c r="R8" s="96"/>
      <c r="S8" s="283" t="s">
        <v>0</v>
      </c>
      <c r="T8" s="285"/>
      <c r="U8" s="274" t="s">
        <v>14</v>
      </c>
      <c r="V8" s="184"/>
      <c r="W8" s="286" t="s">
        <v>15</v>
      </c>
    </row>
    <row r="9" spans="1:29" ht="49.5" customHeight="1" thickBot="1">
      <c r="A9" s="282"/>
      <c r="B9" s="183"/>
      <c r="C9" s="284"/>
      <c r="D9" s="285"/>
      <c r="E9" s="284"/>
      <c r="F9" s="285"/>
      <c r="G9" s="275"/>
      <c r="H9" s="38"/>
      <c r="I9" s="74" t="s">
        <v>3</v>
      </c>
      <c r="J9" s="74" t="s">
        <v>0</v>
      </c>
      <c r="K9" s="6"/>
      <c r="L9" s="74" t="s">
        <v>3</v>
      </c>
      <c r="M9" s="74" t="s">
        <v>38</v>
      </c>
      <c r="O9" s="284"/>
      <c r="P9" s="285"/>
      <c r="Q9" s="275"/>
      <c r="R9" s="96"/>
      <c r="S9" s="284"/>
      <c r="T9" s="285"/>
      <c r="U9" s="275"/>
      <c r="V9" s="184"/>
      <c r="W9" s="287"/>
    </row>
    <row r="10" spans="1:29" ht="28.5" customHeight="1">
      <c r="A10" s="4" t="s">
        <v>388</v>
      </c>
      <c r="C10" s="85">
        <v>2024</v>
      </c>
      <c r="E10" s="4">
        <v>32001393168</v>
      </c>
      <c r="G10" s="85">
        <v>46001255090</v>
      </c>
      <c r="I10" s="4">
        <v>0</v>
      </c>
      <c r="J10" s="4">
        <v>0</v>
      </c>
      <c r="K10" s="185"/>
      <c r="L10" s="4">
        <v>0</v>
      </c>
      <c r="M10" s="4">
        <v>0</v>
      </c>
      <c r="O10" s="4">
        <v>1769</v>
      </c>
      <c r="Q10" s="86">
        <v>25600041</v>
      </c>
      <c r="R10" s="243"/>
      <c r="S10" s="4">
        <v>27969597092</v>
      </c>
      <c r="U10" s="85">
        <v>45177784997</v>
      </c>
      <c r="V10" s="185"/>
      <c r="W10" s="215">
        <f>U10/درآمدها!$J$6</f>
        <v>3.0997567538305525E-2</v>
      </c>
      <c r="X10" s="186"/>
      <c r="Y10" s="186"/>
      <c r="AC10" s="186"/>
    </row>
    <row r="11" spans="1:29" ht="28.5" customHeight="1">
      <c r="A11" s="4" t="s">
        <v>389</v>
      </c>
      <c r="C11" s="85">
        <v>2277</v>
      </c>
      <c r="E11" s="4">
        <v>10288607183</v>
      </c>
      <c r="G11" s="85">
        <v>9077213669</v>
      </c>
      <c r="I11" s="4">
        <v>0</v>
      </c>
      <c r="J11" s="4">
        <v>0</v>
      </c>
      <c r="K11" s="185"/>
      <c r="L11" s="4">
        <v>0</v>
      </c>
      <c r="M11" s="4">
        <v>0</v>
      </c>
      <c r="O11" s="4">
        <v>2277</v>
      </c>
      <c r="Q11" s="86">
        <v>5244594</v>
      </c>
      <c r="S11" s="4">
        <v>10288607183</v>
      </c>
      <c r="U11" s="85">
        <v>11913279882</v>
      </c>
      <c r="V11" s="185"/>
      <c r="W11" s="215">
        <f>U11/درآمدها!$J$6</f>
        <v>8.1739885602969131E-3</v>
      </c>
      <c r="X11" s="186"/>
      <c r="Y11" s="186"/>
      <c r="AC11" s="186"/>
    </row>
    <row r="12" spans="1:29" ht="28.5" customHeight="1">
      <c r="A12" s="4" t="s">
        <v>474</v>
      </c>
      <c r="C12" s="85">
        <v>930</v>
      </c>
      <c r="E12" s="4">
        <v>13681213894</v>
      </c>
      <c r="G12" s="85">
        <v>14768399363</v>
      </c>
      <c r="I12" s="4">
        <v>0</v>
      </c>
      <c r="J12" s="4">
        <v>0</v>
      </c>
      <c r="K12" s="185"/>
      <c r="L12" s="4">
        <v>0</v>
      </c>
      <c r="M12" s="4">
        <v>0</v>
      </c>
      <c r="O12" s="4">
        <v>930</v>
      </c>
      <c r="Q12" s="86">
        <v>22965103</v>
      </c>
      <c r="S12" s="4">
        <v>13681213894</v>
      </c>
      <c r="U12" s="85">
        <v>21306287683</v>
      </c>
      <c r="V12" s="185"/>
      <c r="W12" s="215">
        <f>U12/درآمدها!$J$6</f>
        <v>1.4618757681196986E-2</v>
      </c>
      <c r="X12" s="186"/>
      <c r="Y12" s="186"/>
      <c r="AC12" s="186"/>
    </row>
    <row r="13" spans="1:29" ht="28.5" customHeight="1" thickBot="1">
      <c r="A13" s="4" t="s">
        <v>2</v>
      </c>
      <c r="C13" s="85"/>
      <c r="E13" s="87">
        <f>SUM(E10:E12)</f>
        <v>55971214245</v>
      </c>
      <c r="G13" s="187">
        <f>SUM(G10:G12)</f>
        <v>69846868122</v>
      </c>
      <c r="J13" s="87">
        <f>SUM(J10:J12)</f>
        <v>0</v>
      </c>
      <c r="K13" s="185"/>
      <c r="M13" s="87">
        <f>SUM(M10:M12)</f>
        <v>0</v>
      </c>
      <c r="S13" s="87">
        <f>SUM(S10:S12)</f>
        <v>51939418169</v>
      </c>
      <c r="U13" s="87">
        <f>SUM(U10:U12)</f>
        <v>78397352562</v>
      </c>
      <c r="V13" s="185"/>
      <c r="W13" s="118">
        <f>SUM(W10:W12)</f>
        <v>5.3790313779799426E-2</v>
      </c>
    </row>
    <row r="14" spans="1:29" ht="31.5" thickTop="1">
      <c r="A14" s="4"/>
    </row>
  </sheetData>
  <autoFilter ref="A9:W9" xr:uid="{00000000-0009-0000-0000-000001000000}">
    <sortState xmlns:xlrd2="http://schemas.microsoft.com/office/spreadsheetml/2017/richdata2" ref="A11:W20">
      <sortCondition ref="A9"/>
    </sortState>
  </autoFilter>
  <mergeCells count="23">
    <mergeCell ref="G8:G9"/>
    <mergeCell ref="A1:W1"/>
    <mergeCell ref="A2:W2"/>
    <mergeCell ref="A3:W3"/>
    <mergeCell ref="A4:W4"/>
    <mergeCell ref="A5:W5"/>
    <mergeCell ref="C7:G7"/>
    <mergeCell ref="I7:M7"/>
    <mergeCell ref="O7:W7"/>
    <mergeCell ref="A8:A9"/>
    <mergeCell ref="C8:C9"/>
    <mergeCell ref="D8:D9"/>
    <mergeCell ref="E8:E9"/>
    <mergeCell ref="F8:F9"/>
    <mergeCell ref="T8:T9"/>
    <mergeCell ref="U8:U9"/>
    <mergeCell ref="W8:W9"/>
    <mergeCell ref="I8:J8"/>
    <mergeCell ref="L8:M8"/>
    <mergeCell ref="O8:O9"/>
    <mergeCell ref="P8:P9"/>
    <mergeCell ref="Q8:Q9"/>
    <mergeCell ref="S8:S9"/>
  </mergeCells>
  <printOptions horizontalCentered="1"/>
  <pageMargins left="0" right="0" top="0.74803149606299202" bottom="0.74803149606299202" header="0.31496062992126" footer="0.31496062992126"/>
  <pageSetup paperSize="9"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34"/>
  <sheetViews>
    <sheetView rightToLeft="1" view="pageBreakPreview" zoomScaleNormal="100" zoomScaleSheetLayoutView="100" workbookViewId="0">
      <selection activeCell="I15" sqref="I15"/>
    </sheetView>
  </sheetViews>
  <sheetFormatPr defaultColWidth="9.140625" defaultRowHeight="18"/>
  <cols>
    <col min="1" max="1" width="71" style="61" bestFit="1" customWidth="1"/>
    <col min="2" max="2" width="1" style="61" customWidth="1"/>
    <col min="3" max="3" width="9.140625" style="14"/>
    <col min="4" max="4" width="1.140625" style="14" customWidth="1"/>
    <col min="5" max="5" width="25.42578125" style="14" bestFit="1" customWidth="1"/>
    <col min="6" max="6" width="1" style="14" customWidth="1"/>
    <col min="7" max="7" width="14.5703125" style="14" bestFit="1" customWidth="1"/>
    <col min="8" max="8" width="0.7109375" style="14" customWidth="1"/>
    <col min="9" max="9" width="18.85546875" style="14" bestFit="1" customWidth="1"/>
    <col min="10" max="10" width="23.42578125" style="62" bestFit="1" customWidth="1"/>
    <col min="11" max="11" width="17.7109375" style="62" bestFit="1" customWidth="1"/>
    <col min="12" max="12" width="14.28515625" style="14" bestFit="1" customWidth="1"/>
    <col min="13" max="13" width="12.5703125" style="14" bestFit="1" customWidth="1"/>
    <col min="14" max="14" width="9.5703125" style="14" bestFit="1" customWidth="1"/>
    <col min="15" max="15" width="10.42578125" style="14" bestFit="1" customWidth="1"/>
    <col min="16" max="26" width="9.140625" style="14"/>
    <col min="27" max="27" width="32.5703125" style="14" customWidth="1"/>
    <col min="28" max="16384" width="9.140625" style="14"/>
  </cols>
  <sheetData>
    <row r="1" spans="1:14" ht="21">
      <c r="A1" s="314" t="s">
        <v>68</v>
      </c>
      <c r="B1" s="314"/>
      <c r="C1" s="314"/>
      <c r="D1" s="314"/>
      <c r="E1" s="314"/>
      <c r="F1" s="314"/>
      <c r="G1" s="314"/>
      <c r="H1" s="314"/>
      <c r="I1" s="314"/>
      <c r="J1" s="49"/>
      <c r="K1" s="49"/>
    </row>
    <row r="2" spans="1:14" ht="21">
      <c r="A2" s="314" t="s">
        <v>39</v>
      </c>
      <c r="B2" s="314"/>
      <c r="C2" s="314"/>
      <c r="D2" s="314"/>
      <c r="E2" s="314"/>
      <c r="F2" s="314"/>
      <c r="G2" s="314"/>
      <c r="H2" s="314"/>
      <c r="I2" s="314"/>
      <c r="J2" s="49"/>
      <c r="K2" s="49"/>
    </row>
    <row r="3" spans="1:14" ht="21">
      <c r="A3" s="314" t="s">
        <v>543</v>
      </c>
      <c r="B3" s="314"/>
      <c r="C3" s="314"/>
      <c r="D3" s="314"/>
      <c r="E3" s="314"/>
      <c r="F3" s="314"/>
      <c r="G3" s="314"/>
      <c r="H3" s="314"/>
      <c r="I3" s="314"/>
      <c r="J3" s="49"/>
      <c r="K3" s="49"/>
    </row>
    <row r="4" spans="1:14" ht="21.75" thickBot="1">
      <c r="A4" s="91"/>
      <c r="B4" s="91"/>
      <c r="C4" s="91"/>
      <c r="D4" s="91"/>
      <c r="E4" s="91"/>
      <c r="F4" s="91"/>
      <c r="G4" s="91"/>
      <c r="H4" s="91"/>
      <c r="I4" s="91"/>
      <c r="J4" s="49"/>
      <c r="K4" s="49"/>
    </row>
    <row r="5" spans="1:14" ht="21.75" thickBot="1">
      <c r="A5" s="94" t="s">
        <v>20</v>
      </c>
      <c r="B5" s="51"/>
      <c r="C5" s="51"/>
      <c r="D5" s="51"/>
      <c r="E5" s="51"/>
      <c r="F5" s="51"/>
      <c r="G5" s="51"/>
      <c r="H5" s="51"/>
      <c r="I5" s="51"/>
      <c r="J5" s="52">
        <v>44164414982</v>
      </c>
      <c r="K5" s="53" t="s">
        <v>67</v>
      </c>
    </row>
    <row r="6" spans="1:14" ht="21.75" customHeight="1" thickBot="1">
      <c r="A6" s="50"/>
      <c r="B6" s="50"/>
      <c r="C6" s="50"/>
      <c r="D6" s="50"/>
      <c r="E6" s="313" t="str">
        <f>'اوراق '!Y6</f>
        <v>1405/02/31</v>
      </c>
      <c r="F6" s="313"/>
      <c r="G6" s="313"/>
      <c r="H6" s="313"/>
      <c r="I6" s="313"/>
      <c r="J6" s="52">
        <v>1457462265101</v>
      </c>
      <c r="K6" s="53" t="s">
        <v>66</v>
      </c>
    </row>
    <row r="7" spans="1:14" ht="21.75" customHeight="1" thickBot="1">
      <c r="A7" s="54" t="s">
        <v>28</v>
      </c>
      <c r="B7" s="55"/>
      <c r="C7" s="42"/>
      <c r="D7" s="56"/>
      <c r="E7" s="42" t="s">
        <v>6</v>
      </c>
      <c r="F7" s="56"/>
      <c r="G7" s="42" t="s">
        <v>13</v>
      </c>
      <c r="H7" s="56"/>
      <c r="I7" s="42" t="s">
        <v>706</v>
      </c>
      <c r="J7" s="57"/>
      <c r="K7" s="57"/>
    </row>
    <row r="8" spans="1:14" ht="21" customHeight="1">
      <c r="A8" s="43" t="s">
        <v>110</v>
      </c>
      <c r="B8" s="43"/>
      <c r="C8" s="58" t="s">
        <v>41</v>
      </c>
      <c r="D8" s="51"/>
      <c r="E8" s="216">
        <f>'درآمد سرمایه گذاری در سهام '!S517</f>
        <v>126479275284</v>
      </c>
      <c r="F8" s="64"/>
      <c r="G8" s="81">
        <f>E8/$E$14</f>
        <v>0.48938019379587144</v>
      </c>
      <c r="H8" s="63"/>
      <c r="I8" s="81">
        <f>E8/$J$6</f>
        <v>8.6780480230982296E-2</v>
      </c>
      <c r="J8" s="57"/>
      <c r="K8" s="57"/>
    </row>
    <row r="9" spans="1:14" ht="18.75" hidden="1" customHeight="1">
      <c r="A9" s="43" t="s">
        <v>111</v>
      </c>
      <c r="B9" s="43"/>
      <c r="C9" s="58" t="s">
        <v>42</v>
      </c>
      <c r="D9" s="51"/>
      <c r="E9" s="80">
        <v>276956709</v>
      </c>
      <c r="F9" s="64"/>
      <c r="G9" s="81">
        <f t="shared" ref="G9:G13" si="0">E9/$E$14</f>
        <v>1.0716153110392832E-3</v>
      </c>
      <c r="H9" s="63"/>
      <c r="I9" s="81">
        <f t="shared" ref="I9:I12" si="1">E9/$J$6</f>
        <v>1.9002667556597584E-4</v>
      </c>
      <c r="J9" s="57"/>
      <c r="K9" s="57"/>
      <c r="L9" s="57"/>
      <c r="N9" s="59"/>
    </row>
    <row r="10" spans="1:14" ht="18.75" customHeight="1">
      <c r="A10" s="43" t="s">
        <v>36</v>
      </c>
      <c r="B10" s="43"/>
      <c r="C10" s="58" t="s">
        <v>118</v>
      </c>
      <c r="D10" s="51"/>
      <c r="E10" s="80">
        <f>'سود اوراق بهادار'!R9</f>
        <v>9595353623</v>
      </c>
      <c r="F10" s="64"/>
      <c r="G10" s="81">
        <f>E10/$E$14</f>
        <v>3.7126841571630091E-2</v>
      </c>
      <c r="H10" s="63"/>
      <c r="I10" s="81">
        <f t="shared" si="1"/>
        <v>6.5836034680013178E-3</v>
      </c>
      <c r="J10" s="57"/>
      <c r="K10" s="57"/>
      <c r="N10" s="59"/>
    </row>
    <row r="11" spans="1:14" ht="19.5" customHeight="1">
      <c r="A11" s="43" t="s">
        <v>37</v>
      </c>
      <c r="B11" s="43"/>
      <c r="C11" s="58" t="s">
        <v>119</v>
      </c>
      <c r="D11" s="51"/>
      <c r="E11" s="80">
        <f>'سود سپرده بانکی'!L17</f>
        <v>6235916239</v>
      </c>
      <c r="F11" s="64"/>
      <c r="G11" s="81">
        <f t="shared" si="0"/>
        <v>2.4128331623376208E-2</v>
      </c>
      <c r="H11" s="63"/>
      <c r="I11" s="81">
        <f>E11/$J$6</f>
        <v>4.278612481653417E-3</v>
      </c>
      <c r="J11" s="57"/>
      <c r="K11" s="57"/>
      <c r="N11" s="59"/>
    </row>
    <row r="12" spans="1:14" ht="19.5" customHeight="1">
      <c r="A12" s="43" t="s">
        <v>24</v>
      </c>
      <c r="B12" s="43"/>
      <c r="C12" s="58" t="s">
        <v>120</v>
      </c>
      <c r="D12" s="51"/>
      <c r="E12" s="80">
        <f>'سایر درآمدها'!E10</f>
        <v>64051352772</v>
      </c>
      <c r="F12" s="64"/>
      <c r="G12" s="81">
        <f t="shared" si="0"/>
        <v>0.24783082731985248</v>
      </c>
      <c r="H12" s="63"/>
      <c r="I12" s="81">
        <f t="shared" si="1"/>
        <v>4.3947177436913835E-2</v>
      </c>
      <c r="J12" s="57"/>
      <c r="K12" s="57"/>
      <c r="N12" s="59"/>
    </row>
    <row r="13" spans="1:14" ht="19.5" customHeight="1" thickBot="1">
      <c r="A13" s="43" t="s">
        <v>390</v>
      </c>
      <c r="B13" s="43"/>
      <c r="C13" s="58"/>
      <c r="D13" s="51"/>
      <c r="E13" s="80">
        <f>'درآمد سرمایه گذاری در گواهش شمش'!S14</f>
        <v>52085985522</v>
      </c>
      <c r="F13" s="64"/>
      <c r="G13" s="81">
        <f t="shared" si="0"/>
        <v>0.20153380568926976</v>
      </c>
      <c r="H13" s="63"/>
      <c r="I13" s="81">
        <f>E13/$J$6</f>
        <v>3.5737450477587848E-2</v>
      </c>
      <c r="J13" s="57"/>
      <c r="K13" s="57"/>
      <c r="N13" s="59"/>
    </row>
    <row r="14" spans="1:14" ht="19.5" customHeight="1" thickBot="1">
      <c r="A14" s="14"/>
      <c r="B14" s="60"/>
      <c r="C14" s="19"/>
      <c r="D14" s="19"/>
      <c r="E14" s="84">
        <f>E13+E12+E11+E10+E8</f>
        <v>258447883440</v>
      </c>
      <c r="F14" s="65"/>
      <c r="G14" s="82">
        <f>SUM(G8:G13)</f>
        <v>1.0010716153110393</v>
      </c>
      <c r="H14" s="63"/>
      <c r="I14" s="83">
        <f>SUM(I8:I13)</f>
        <v>0.17751735077070468</v>
      </c>
      <c r="J14" s="57"/>
      <c r="K14" s="57"/>
    </row>
    <row r="15" spans="1:14" ht="18.75" customHeight="1" thickTop="1">
      <c r="J15" s="57"/>
      <c r="K15" s="57"/>
    </row>
    <row r="16" spans="1:14" ht="18" customHeight="1">
      <c r="E16" s="15"/>
      <c r="F16" s="15"/>
      <c r="G16" s="15"/>
      <c r="J16" s="57"/>
      <c r="K16" s="57"/>
    </row>
    <row r="24" ht="18.75" customHeight="1"/>
    <row r="32" ht="18.75" customHeight="1"/>
    <row r="33" ht="17.45" customHeight="1"/>
    <row r="34" ht="17.45" customHeight="1"/>
  </sheetData>
  <mergeCells count="4">
    <mergeCell ref="E6:I6"/>
    <mergeCell ref="A1:I1"/>
    <mergeCell ref="A2:I2"/>
    <mergeCell ref="A3:I3"/>
  </mergeCells>
  <phoneticPr fontId="66" type="noConversion"/>
  <pageMargins left="0.25" right="0.25"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28</vt:i4>
      </vt:variant>
    </vt:vector>
  </HeadingPairs>
  <TitlesOfParts>
    <vt:vector size="48" baseType="lpstr">
      <vt:lpstr>روکش</vt:lpstr>
      <vt:lpstr> سهام </vt:lpstr>
      <vt:lpstr>اختیار معامله</vt:lpstr>
      <vt:lpstr>اوراق </vt:lpstr>
      <vt:lpstr>صندوق</vt:lpstr>
      <vt:lpstr>تعدیل اوراق </vt:lpstr>
      <vt:lpstr>سپرده</vt:lpstr>
      <vt:lpstr>گواهی شمش</vt:lpstr>
      <vt:lpstr>درآمدها</vt:lpstr>
      <vt:lpstr>درآمد سرمایه گذاری در سهام </vt:lpstr>
      <vt:lpstr>درآمد سرمایه گذاری در صندوق</vt:lpstr>
      <vt:lpstr>درآمد سرمایه گذاری در اوراق بها</vt:lpstr>
      <vt:lpstr>درآمد سرمایه گذاری در گواهش شمش</vt:lpstr>
      <vt:lpstr>مبالغ تخصیص اوراق</vt:lpstr>
      <vt:lpstr>سایر درآمدها</vt:lpstr>
      <vt:lpstr>درآمد سود سهام</vt:lpstr>
      <vt:lpstr>سود اوراق بهادار</vt:lpstr>
      <vt:lpstr>سود سپرده بانکی</vt:lpstr>
      <vt:lpstr>درآمد ناشی ازفروش</vt:lpstr>
      <vt:lpstr>درآمد ناشی از تغییر قیمت  </vt:lpstr>
      <vt:lpstr>' سهام '!Print_Area</vt:lpstr>
      <vt:lpstr>'اختیار معامله'!Print_Area</vt:lpstr>
      <vt:lpstr>'اوراق '!Print_Area</vt:lpstr>
      <vt:lpstr>'تعدیل اوراق '!Print_Area</vt:lpstr>
      <vt:lpstr>'درآمد سرمایه گذاری در اوراق بها'!Print_Area</vt:lpstr>
      <vt:lpstr>'درآمد سرمایه گذاری در سهام '!Print_Area</vt:lpstr>
      <vt:lpstr>'درآمد سرمایه گذاری در صندوق'!Print_Area</vt:lpstr>
      <vt:lpstr>'درآمد سرمایه گذاری در گواهش شمش'!Print_Area</vt:lpstr>
      <vt:lpstr>'درآمد سود سهام'!Print_Area</vt:lpstr>
      <vt:lpstr>'درآمد ناشی از تغییر قیمت  '!Print_Area</vt:lpstr>
      <vt:lpstr>'درآمد ناشی ازفروش'!Print_Area</vt:lpstr>
      <vt:lpstr>درآمدها!Print_Area</vt:lpstr>
      <vt:lpstr>روکش!Print_Area</vt:lpstr>
      <vt:lpstr>'سایر درآمدها'!Print_Area</vt:lpstr>
      <vt:lpstr>سپرده!Print_Area</vt:lpstr>
      <vt:lpstr>'سود اوراق بهادار'!Print_Area</vt:lpstr>
      <vt:lpstr>'سود سپرده بانکی'!Print_Area</vt:lpstr>
      <vt:lpstr>صندوق!Print_Area</vt:lpstr>
      <vt:lpstr>'گواهی شمش'!Print_Area</vt:lpstr>
      <vt:lpstr>'مبالغ تخصیص اوراق'!Print_Area</vt:lpstr>
      <vt:lpstr>' سهام '!Print_Titles</vt:lpstr>
      <vt:lpstr>'درآمد سرمایه گذاری در سهام '!Print_Titles</vt:lpstr>
      <vt:lpstr>'درآمد سرمایه گذاری در صندوق'!Print_Titles</vt:lpstr>
      <vt:lpstr>'درآمد سرمایه گذاری در گواهش شمش'!Print_Titles</vt:lpstr>
      <vt:lpstr>'درآمد ناشی از تغییر قیمت  '!Print_Titles</vt:lpstr>
      <vt:lpstr>'درآمد ناشی ازفروش'!Print_Titles</vt:lpstr>
      <vt:lpstr>صندوق!Print_Titles</vt:lpstr>
      <vt:lpstr>'گواهی شمش'!Print_Titles</vt:lpstr>
    </vt:vector>
  </TitlesOfParts>
  <Company>15KHODAEI-A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Akbar Iranshahi</dc:creator>
  <cp:lastModifiedBy>Zahra Booryaee</cp:lastModifiedBy>
  <cp:lastPrinted>2023-10-25T16:54:14Z</cp:lastPrinted>
  <dcterms:created xsi:type="dcterms:W3CDTF">2017-11-22T14:26:20Z</dcterms:created>
  <dcterms:modified xsi:type="dcterms:W3CDTF">2026-05-31T09:00:47Z</dcterms:modified>
</cp:coreProperties>
</file>